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955" windowHeight="2985" tabRatio="783" activeTab="5"/>
  </bookViews>
  <sheets>
    <sheet name="Előlap(éves)" sheetId="1" r:id="rId1"/>
    <sheet name="Mérleg(éves)" sheetId="2" r:id="rId2"/>
    <sheet name="Eredmény(éves)" sheetId="3" r:id="rId3"/>
    <sheet name="cash - flow HU" sheetId="4" r:id="rId4"/>
    <sheet name="Kieg magyar" sheetId="5" r:id="rId5"/>
    <sheet name="Üzleti jelentés" sheetId="6" r:id="rId6"/>
    <sheet name="Cégkivonat2" sheetId="7" r:id="rId7"/>
    <sheet name="cégkivonat" sheetId="8" r:id="rId8"/>
    <sheet name="Cover" sheetId="9" state="hidden" r:id="rId9"/>
    <sheet name="BS, P&amp;L" sheetId="10" state="hidden" r:id="rId10"/>
    <sheet name="cash-flow EN" sheetId="11" state="hidden" r:id="rId11"/>
    <sheet name="Supplementary notes" sheetId="12" state="hidden" r:id="rId12"/>
    <sheet name="Business report" sheetId="13" state="hidden" r:id="rId13"/>
  </sheets>
  <externalReferences>
    <externalReference r:id="rId16"/>
    <externalReference r:id="rId17"/>
    <externalReference r:id="rId18"/>
  </externalReferences>
  <definedNames>
    <definedName name="_xlnm.Print_Titles" localSheetId="4">'Kieg magyar'!$1:$2</definedName>
    <definedName name="_xlnm.Print_Area" localSheetId="9">'BS, P&amp;L'!$A$1:$E$333</definedName>
    <definedName name="_xlnm.Print_Area" localSheetId="3">'cash - flow HU'!$A$1:$F$46</definedName>
    <definedName name="_xlnm.Print_Area" localSheetId="10">'cash-flow EN'!$A$1:$D$56</definedName>
    <definedName name="_xlnm.Print_Area" localSheetId="1">'Mérleg(éves)'!$A$1:$F$232</definedName>
  </definedNames>
  <calcPr fullCalcOnLoad="1"/>
</workbook>
</file>

<file path=xl/sharedStrings.xml><?xml version="1.0" encoding="utf-8"?>
<sst xmlns="http://schemas.openxmlformats.org/spreadsheetml/2006/main" count="2255" uniqueCount="1287">
  <si>
    <t xml:space="preserve">  3. Impairment loss and rewrite of impairment loss</t>
  </si>
  <si>
    <t xml:space="preserve">  4. Change in the amount of provision</t>
  </si>
  <si>
    <t xml:space="preserve">  5. Result of sale of fixed assets</t>
  </si>
  <si>
    <t xml:space="preserve">  6. Change of accounts payable</t>
  </si>
  <si>
    <t xml:space="preserve">  7. Change of other short term liabilities</t>
  </si>
  <si>
    <t xml:space="preserve">  8. Change of accruals</t>
  </si>
  <si>
    <t xml:space="preserve">  9. Change of accounts receivable</t>
  </si>
  <si>
    <t>10. Change in current assets (excl. Cash and acc. receivable)</t>
  </si>
  <si>
    <t>11. Change of prepayments</t>
  </si>
  <si>
    <t>12. Tax paid on result</t>
  </si>
  <si>
    <t>13. Dividend paid</t>
  </si>
  <si>
    <t xml:space="preserve"> II. Cash flow of investment activities</t>
  </si>
  <si>
    <t xml:space="preserve">    (Investment cash flow, lines 14-16)</t>
  </si>
  <si>
    <t>14. Purchase of fixed assets</t>
  </si>
  <si>
    <t>15. Sale of fixed assets</t>
  </si>
  <si>
    <t>16. Dividend received</t>
  </si>
  <si>
    <t>III. Cash flow on financial transactions</t>
  </si>
  <si>
    <t xml:space="preserve">    (Financing cash flow, lines 17-27)</t>
  </si>
  <si>
    <t xml:space="preserve"> IV. Change in the amount of cash  (lines I. + II. + III.)</t>
  </si>
  <si>
    <t>17. Issuing of shares, capital inflow</t>
  </si>
  <si>
    <t>18. Cash from issue of bonds, credit letters</t>
  </si>
  <si>
    <t>19. Loan, credit received</t>
  </si>
  <si>
    <t>20. Repayments of long-term loans and bank deposits.</t>
  </si>
  <si>
    <t>21. Cash received</t>
  </si>
  <si>
    <t>22. Decrease of registered capital</t>
  </si>
  <si>
    <t>23. Repayments of bonds, credit letters</t>
  </si>
  <si>
    <t>24. Repayments of loan, credit</t>
  </si>
  <si>
    <t>25. Given loans, bankdeposits for long-term</t>
  </si>
  <si>
    <t>26. Cash given</t>
  </si>
  <si>
    <t>27. Change of liabilities to shareholdres and other long term liabilities</t>
  </si>
  <si>
    <t>cross-check</t>
  </si>
  <si>
    <t>This is an English translation of the Annual Report</t>
  </si>
  <si>
    <t>In case of any differences or controversies, the Hungarian language original prevails</t>
  </si>
  <si>
    <t>for the period from ….</t>
  </si>
  <si>
    <t>V. TIED UP CAPITAL</t>
  </si>
  <si>
    <t xml:space="preserve">Kelt: </t>
  </si>
  <si>
    <t>31.12.2002</t>
  </si>
  <si>
    <t>amounts in THUF</t>
  </si>
  <si>
    <t>KIEGÉSZÍTŐ MELLÉKLET</t>
  </si>
  <si>
    <t xml:space="preserve">I. </t>
  </si>
  <si>
    <t>Tulajdonosi szerkezet:</t>
  </si>
  <si>
    <t xml:space="preserve">Tulajdonos </t>
  </si>
  <si>
    <t>Neve</t>
  </si>
  <si>
    <t>Címe</t>
  </si>
  <si>
    <t>Tul-i. Hányad</t>
  </si>
  <si>
    <t>Név:</t>
  </si>
  <si>
    <t>Cím:</t>
  </si>
  <si>
    <t>A Társaság fő tevékenységi körei:</t>
  </si>
  <si>
    <t xml:space="preserve">II. </t>
  </si>
  <si>
    <t>Számviteli politika, alkalmazott értékelési eljárások és módszerek</t>
  </si>
  <si>
    <t>Általános adatok</t>
  </si>
  <si>
    <t>Meghatározó számviteli elvek összefoglalása:</t>
  </si>
  <si>
    <t>31.12.2003</t>
  </si>
  <si>
    <t>A Társaság az alábbiakban határozza meg a lényeges és jelentős hiba mértékét:</t>
  </si>
  <si>
    <t>Befektetett eszközök értékelése</t>
  </si>
  <si>
    <t>A társaság a befektetett eszközöket beszerzési áron értékeli. A Számviteli törvény előírásainak figyelembevételével a tárgyi eszközök amortizációjának elszámolásakor az alábbi módszereket választotta:</t>
  </si>
  <si>
    <t>A leírási módszerek közül a bruttó értéken alapuló, lineáris időarányos költségelszámolást alkalmazza.</t>
  </si>
  <si>
    <t>Az értécsökkenést havonta számolja el a Társaság</t>
  </si>
  <si>
    <t>Tárgyi eszközök</t>
  </si>
  <si>
    <t>Befektetett pénzügyi eszközök:</t>
  </si>
  <si>
    <t>A tárgyidőszakban a Társaság befektetett pénzügyi eszközökkel nem rendelkezett.</t>
  </si>
  <si>
    <t>Forgóeszközök értékelése</t>
  </si>
  <si>
    <t>Vásárolt készletek</t>
  </si>
  <si>
    <t>A tárgyévben a tulajdonosok nevében és szerkezetében nem történt változás.</t>
  </si>
  <si>
    <t>A Társaság tárgyidőszaki tevékenysége:</t>
  </si>
  <si>
    <t>A Társaság a tárgyidőszak folyamán új befektetéseket nem szerzett és a mérlegfordulónapján részesedéssel nem rendelkezik.</t>
  </si>
  <si>
    <t>A Társaság üzleti éve a tárgyévben is és az előző évben is azonos a naptári évvel.</t>
  </si>
  <si>
    <t>01-09-879212</t>
  </si>
  <si>
    <t>1124 Budapest, Csörsz u. 45.</t>
  </si>
  <si>
    <t>évi</t>
  </si>
  <si>
    <r>
      <t xml:space="preserve">                                 Cash flow-kimutatás                                                    </t>
    </r>
    <r>
      <rPr>
        <sz val="8"/>
        <rFont val="Verdana"/>
        <family val="2"/>
      </rPr>
      <t>adatok eFt-ban</t>
    </r>
  </si>
  <si>
    <t>Alapító okirat kelte: 2000.12.28.</t>
  </si>
  <si>
    <t>A Társaság cégformája: Korlátolt felelősségű társaság</t>
  </si>
  <si>
    <t>A Társaság címe: 1124 Budapest, Csörsz u. 45.</t>
  </si>
  <si>
    <t>Újhartyán Község Önkormányzata</t>
  </si>
  <si>
    <t>Vicario Kft</t>
  </si>
  <si>
    <t>2367 Újhartyán, Fő u. 21.</t>
  </si>
  <si>
    <t>A Társaság ügyvezetője:</t>
  </si>
  <si>
    <t>Dettai Tibor</t>
  </si>
  <si>
    <t>Épületépítési projekt szervezése</t>
  </si>
  <si>
    <t>Saját tulajdonú ingatlan adásvétele</t>
  </si>
  <si>
    <t>Saját tulajdonú ingatlan bérbeadása, üzemeltetése</t>
  </si>
  <si>
    <t>Ingatlankezelés</t>
  </si>
  <si>
    <t>Tárgyi eszközzel a Társaság a beszámolási időszakban nem rendelkezett</t>
  </si>
  <si>
    <t>A Társaság a beszámolási időszakban céltartalékot nem képzett, a mérlegfordulónapon céltartalékkal nem rendelkezett</t>
  </si>
  <si>
    <t>A Társaság a tárgyidőszak fordulónapján a következő passzív időbeli elhatárolásokkal rendelkezett:</t>
  </si>
  <si>
    <t>A Társaság által a mérlegbeszámoló elkészítése során használt eljárások, értékelési elvek és számviteli módszerek minden lényeges pontban megfelelnek a 2000. évi C. Számviteli törvényben (továbbiakban: "sztv."), illetve módosításaiban foglaltaknak. Az sztv. 88 § (4) bekezdésének értelmében a következőkben részletezzük a Társaságunknál a tárgyidőszakban alkalmazott értékelési eljárásokat:</t>
  </si>
  <si>
    <t>Az amortizáció elszámolásánál az eszközök hasznos élettartama alapján meghatározott amortizációs kulcsokat alkalmaztuk az sztv.-ben rögzített korlátok figyelembe vételével.</t>
  </si>
  <si>
    <t>Megnevezés</t>
  </si>
  <si>
    <t>Összesen</t>
  </si>
  <si>
    <t>A vásárolt készletek (anyagok, kereskedelmi áruk) értékelésénél a számviteli törvény által megengedett tényezőket vettük figyelembe, a december 31-ei fordulónappal értékelt áruk tényleges beszerzési áron kerültek értékelésre, amely nem haladja meg a piaci értéküket.</t>
  </si>
  <si>
    <t>Készletek</t>
  </si>
  <si>
    <t>Követelések</t>
  </si>
  <si>
    <t>Értékpapírok</t>
  </si>
  <si>
    <t>Pénzeszközök</t>
  </si>
  <si>
    <t>Változás %</t>
  </si>
  <si>
    <t>A készletek mérlegfordulónapi állománya a következő:</t>
  </si>
  <si>
    <t>Befejezetlen termelés és félkésztermékek</t>
  </si>
  <si>
    <t>Növedék-, hízó- és egyéb állatok</t>
  </si>
  <si>
    <t>Készletre adott előlegek</t>
  </si>
  <si>
    <t>Készletek Összesen:</t>
  </si>
  <si>
    <t>A követelések mérlegfordulónapi állománya a következő:</t>
  </si>
  <si>
    <t>Belföldi vevőkövetelések</t>
  </si>
  <si>
    <t>Külföldi vevőkövetelések</t>
  </si>
  <si>
    <t>Követelések Összesen:</t>
  </si>
  <si>
    <t>2.1</t>
  </si>
  <si>
    <t>2.2</t>
  </si>
  <si>
    <t>2.3</t>
  </si>
  <si>
    <t>Egyéb követelések részletezése</t>
  </si>
  <si>
    <t>Áfa követelések</t>
  </si>
  <si>
    <t>Egyéb követelések Összesen:</t>
  </si>
  <si>
    <t>A Társaság az üzleti év fordulónapján rövid lejáratú értékpapírokkal nem rendelkezett.</t>
  </si>
  <si>
    <t>Name of the company:</t>
  </si>
  <si>
    <t>Address of the company:</t>
  </si>
  <si>
    <t>01.01.2002 31.12.2002</t>
  </si>
  <si>
    <t>A Társaság a tárgyidőszak fordulónapján a következő pénzeszközökkel rendelkezett:</t>
  </si>
  <si>
    <t>Pénzeszközök Összesen:</t>
  </si>
  <si>
    <t>Eredeti devizanem</t>
  </si>
  <si>
    <t>Aktív időbeli elhatárolások</t>
  </si>
  <si>
    <t>Aktív időbeli elhatárolások Összesen:</t>
  </si>
  <si>
    <t>Saját Tőke értékelése</t>
  </si>
  <si>
    <t>A Társaság tőkeszerkezete a tárgyidőszak fordulónapján a következőképpen alakult:</t>
  </si>
  <si>
    <t>Saját Tőke Összesen:</t>
  </si>
  <si>
    <t>Financial assets</t>
  </si>
  <si>
    <t>The Company hasn't have any financial assets in the business period</t>
  </si>
  <si>
    <t>2012.01.01.-2012.12.31.</t>
  </si>
  <si>
    <t>Saját tőke változása</t>
  </si>
  <si>
    <t>Kapcsolt vállalkozások adatai</t>
  </si>
  <si>
    <t>Székhelye</t>
  </si>
  <si>
    <t>Reninvest Kft</t>
  </si>
  <si>
    <t>Lindros Kft</t>
  </si>
  <si>
    <t>Callis Polska Sp.Z o.o.</t>
  </si>
  <si>
    <t>Calima Energetika Kft</t>
  </si>
  <si>
    <t>Callis Energetika Zrt</t>
  </si>
  <si>
    <t>Callis Levanto Ltd</t>
  </si>
  <si>
    <t>Sabion Zrt</t>
  </si>
  <si>
    <t>LOUTHRONIA Limited</t>
  </si>
  <si>
    <t>A Társaság a következő kapcsolt vállalkozásokkal rendelkezik</t>
  </si>
  <si>
    <t>Callis Befektetési Zrt</t>
  </si>
  <si>
    <t>Amount</t>
  </si>
  <si>
    <t>Due date</t>
  </si>
  <si>
    <t>Annual interest rate</t>
  </si>
  <si>
    <t>The Company hadn't showed any impairment on the financial assets.</t>
  </si>
  <si>
    <t>The Company had the following financial assets:</t>
  </si>
  <si>
    <t>Impairment loss</t>
  </si>
  <si>
    <t>release</t>
  </si>
  <si>
    <t>Total:</t>
  </si>
  <si>
    <t>Short-term assets</t>
  </si>
  <si>
    <t>Change %</t>
  </si>
  <si>
    <t>Inventory</t>
  </si>
  <si>
    <t>Receivebles</t>
  </si>
  <si>
    <t>Securities</t>
  </si>
  <si>
    <t>Liquid assets</t>
  </si>
  <si>
    <t xml:space="preserve">Purchased stock is valued according to the Act on Accounting and they are valued on purchase price, which exceeds the market one. </t>
  </si>
  <si>
    <t>The Company used the allowed FIFO method for inventory valuation during the business period.</t>
  </si>
  <si>
    <t>Inventories at the balance sheet date are the followings:</t>
  </si>
  <si>
    <t>Unfinished products</t>
  </si>
  <si>
    <t>Animals</t>
  </si>
  <si>
    <t>Advances given for stock</t>
  </si>
  <si>
    <t>The Company accounted the following impairment losses on stocks:</t>
  </si>
  <si>
    <t>Impairmen loss</t>
  </si>
  <si>
    <t>Receivables</t>
  </si>
  <si>
    <t>Receivables at the balance sheet date are the followings:</t>
  </si>
  <si>
    <t>Change%</t>
  </si>
  <si>
    <t>Domestic receivables</t>
  </si>
  <si>
    <t>Foreign receivables</t>
  </si>
  <si>
    <t>Related party receivables</t>
  </si>
  <si>
    <t>Promissory note receivables</t>
  </si>
  <si>
    <t>The Company has accounted the following impairment losses on receivables:</t>
  </si>
  <si>
    <t>Release</t>
  </si>
  <si>
    <t>The Company hasn't accounted any impairment loss on the receivebles.</t>
  </si>
  <si>
    <t>The Company hasn't have any related party receiveables at the balance sheet date</t>
  </si>
  <si>
    <t>The Company has the following related party receivables at the balance sheet date:</t>
  </si>
  <si>
    <t>( Classified by parent, affiliate, joint venture)</t>
  </si>
  <si>
    <t>Classification</t>
  </si>
  <si>
    <t>Type of receivable</t>
  </si>
  <si>
    <t>Advances given</t>
  </si>
  <si>
    <t>Employee receivables</t>
  </si>
  <si>
    <t>VAT receivables</t>
  </si>
  <si>
    <t>Other receivables to authorities</t>
  </si>
  <si>
    <t>Local tax receivables</t>
  </si>
  <si>
    <t>Custom receivables</t>
  </si>
  <si>
    <t>Supplier overpayments</t>
  </si>
  <si>
    <t xml:space="preserve">Other receivables  </t>
  </si>
  <si>
    <t>The Company hasn't have any securities in the business period.</t>
  </si>
  <si>
    <t>The Company had the following securities in the business period:</t>
  </si>
  <si>
    <t>Investments in related parties</t>
  </si>
  <si>
    <t>Other investments</t>
  </si>
  <si>
    <t>Own securities, shares</t>
  </si>
  <si>
    <t>Securities held for sale</t>
  </si>
  <si>
    <t>The Company hasn't accounted any impairment loss on securities.</t>
  </si>
  <si>
    <t>The Company accounted the following impairment losses on securities:</t>
  </si>
  <si>
    <t>The Company had the following liquid assets at the balance sheet date</t>
  </si>
  <si>
    <t>Original currency</t>
  </si>
  <si>
    <t>Cash, cheques</t>
  </si>
  <si>
    <t>Bank</t>
  </si>
  <si>
    <t>EUR bank accounts</t>
  </si>
  <si>
    <t>USD bank accounts</t>
  </si>
  <si>
    <t>Prepayments</t>
  </si>
  <si>
    <t>The Company had the following prepayments at the balance sheet date:</t>
  </si>
  <si>
    <t>Accrued revenues</t>
  </si>
  <si>
    <t>Prepaid costs, expenditures</t>
  </si>
  <si>
    <t>Deferred revenues</t>
  </si>
  <si>
    <t>Equity</t>
  </si>
  <si>
    <t>Equity of the company was the following:</t>
  </si>
  <si>
    <t>Registered capital</t>
  </si>
  <si>
    <t>Registered but unpaid capital</t>
  </si>
  <si>
    <t>Capital reserve</t>
  </si>
  <si>
    <t>Accumulated profit reserve</t>
  </si>
  <si>
    <t>Tied up capital</t>
  </si>
  <si>
    <t>Revaluation reserve</t>
  </si>
  <si>
    <t>Net result</t>
  </si>
  <si>
    <t>The equity of the Company hasn't changed during the business period</t>
  </si>
  <si>
    <t>The equity of the Company has changed in the business period according to the followings:</t>
  </si>
  <si>
    <t>Increase of registered capital</t>
  </si>
  <si>
    <t>Decrease of registered capital</t>
  </si>
  <si>
    <t>Registered capital total:</t>
  </si>
  <si>
    <t>The accumulated profit reserve has changed in the business period according to the followings:</t>
  </si>
  <si>
    <t>Net result from prior year</t>
  </si>
  <si>
    <t>Effect of current years modifications</t>
  </si>
  <si>
    <t>Classification to registered capital</t>
  </si>
  <si>
    <t>Classification to capital reserve</t>
  </si>
  <si>
    <t>Classification from capital reserve</t>
  </si>
  <si>
    <t>Classification to tied up eserve</t>
  </si>
  <si>
    <t>Classification from tied up eserve</t>
  </si>
  <si>
    <t>Total accumulated profit reserve:</t>
  </si>
  <si>
    <t>The Company hasn't made any classification to tied up reserve.</t>
  </si>
  <si>
    <t>The tied up reserve includes the following items:</t>
  </si>
  <si>
    <t>Total tied up reseve:</t>
  </si>
  <si>
    <t>Provisions</t>
  </si>
  <si>
    <t>The Company made provisions for the following reasons:</t>
  </si>
  <si>
    <t>Provision on environmental issues</t>
  </si>
  <si>
    <t>Guarantee provisions</t>
  </si>
  <si>
    <t>Provisions on proposed liabilities</t>
  </si>
  <si>
    <t>Provisions on proposed expenditures</t>
  </si>
  <si>
    <t>Total provisions:</t>
  </si>
  <si>
    <t>The Comapany made and used provisions on related parties according to the followings:</t>
  </si>
  <si>
    <t>Related party</t>
  </si>
  <si>
    <t>Movement</t>
  </si>
  <si>
    <t>Title</t>
  </si>
  <si>
    <t>Guarantee provision</t>
  </si>
  <si>
    <t>Long-term liabilities</t>
  </si>
  <si>
    <t>The Company showed the following long-term liabilites at the balance sheet date:</t>
  </si>
  <si>
    <t>Amounts above 5 years</t>
  </si>
  <si>
    <t>Secured liabilities</t>
  </si>
  <si>
    <t>Deferred liabilities to related parties</t>
  </si>
  <si>
    <t>Deferred liabilities to intercompanies</t>
  </si>
  <si>
    <t>Deferred liabilities to other entities</t>
  </si>
  <si>
    <t>Long-term loans</t>
  </si>
  <si>
    <t>Transferable Bonds</t>
  </si>
  <si>
    <t>Liabilities from issued securities</t>
  </si>
  <si>
    <t>Investment loans</t>
  </si>
  <si>
    <t>Long-term loans to related parties</t>
  </si>
  <si>
    <t>Long-term loans to intercompanies</t>
  </si>
  <si>
    <t>Total long-term loans:</t>
  </si>
  <si>
    <t>The Comnpany hasn't have any long-term liabilities to related parties at the balance sheet date.</t>
  </si>
  <si>
    <t>The Comnpany has long-term liabilities to related parties at the balance sheet date according to the followings:</t>
  </si>
  <si>
    <t>According to the Act on Accounting related parties are companies in which the Company has direct or indirect share and are consolidated at the parent Company level.</t>
  </si>
  <si>
    <t>The Company had the following short-term liabilities at the balance sheet date:</t>
  </si>
  <si>
    <t>from this related parties</t>
  </si>
  <si>
    <t>from this classified from long-term loans</t>
  </si>
  <si>
    <t>Short-term advances</t>
  </si>
  <si>
    <t>Advances from debtors</t>
  </si>
  <si>
    <t>Creditors</t>
  </si>
  <si>
    <t>Promissory note</t>
  </si>
  <si>
    <t>Short-term liabilities to related parties</t>
  </si>
  <si>
    <t>Short-term liabilities to intercompanies</t>
  </si>
  <si>
    <t>Total short-term liabilities:</t>
  </si>
  <si>
    <t>Other liabilities include the followings:</t>
  </si>
  <si>
    <t>Short-term liabilities</t>
  </si>
  <si>
    <t>Liabilities to employees</t>
  </si>
  <si>
    <t>VAT liabilities</t>
  </si>
  <si>
    <t>Other liabilities to authorities</t>
  </si>
  <si>
    <t>Local tax liability</t>
  </si>
  <si>
    <t>Educational contribution liability</t>
  </si>
  <si>
    <t>A Társaság kapcsolt vállalkozásokkal szembeni kölcsönkötelezettséget mutat ki a hosszú lejáratú kötelezettségek között</t>
  </si>
  <si>
    <t>Liability to social security</t>
  </si>
  <si>
    <t>Penalty liabilities</t>
  </si>
  <si>
    <t>Customs liabilities</t>
  </si>
  <si>
    <t>Overpaid debtors</t>
  </si>
  <si>
    <t xml:space="preserve">Other liabilities  </t>
  </si>
  <si>
    <t>The Company hasn't shown any short-term liabilities to related parties</t>
  </si>
  <si>
    <t>The Company has short-term liability to related parties at the balance sheet date according to the followings:</t>
  </si>
  <si>
    <t>Accruals</t>
  </si>
  <si>
    <t>The Company had the following accruals at the balance sheet date</t>
  </si>
  <si>
    <t>Accrued costs, expenditures</t>
  </si>
  <si>
    <t>Net sales revenue</t>
  </si>
  <si>
    <t>The net sales revenue was the following in the reported period:</t>
  </si>
  <si>
    <t>Domestic net sales revenue</t>
  </si>
  <si>
    <t>Foreign net sales revenue</t>
  </si>
  <si>
    <t>Total net sales revenue:</t>
  </si>
  <si>
    <t>Foreign net sales revenue according to geogrphy areas:</t>
  </si>
  <si>
    <t>Export net sales revenue:</t>
  </si>
  <si>
    <t>Classification of net sales revenue according to activities listed in the foundation document:</t>
  </si>
  <si>
    <t>The Company hasn't have any related party revenues in the business period.</t>
  </si>
  <si>
    <t>The Company had the following related party revenues in the reported period:</t>
  </si>
  <si>
    <t>Total related party net sales revenue:</t>
  </si>
  <si>
    <t>Deescription</t>
  </si>
  <si>
    <t>Other incomes/expenditures</t>
  </si>
  <si>
    <t>The other incomes of the Company are as follows:</t>
  </si>
  <si>
    <t>Change</t>
  </si>
  <si>
    <r>
      <t xml:space="preserve">Szokásos tevékenységből származó pénzeszköz változás             
</t>
    </r>
    <r>
      <rPr>
        <sz val="8"/>
        <rFont val="Verdana"/>
        <family val="2"/>
      </rPr>
      <t>( Működési cash flow)</t>
    </r>
  </si>
  <si>
    <r>
      <t>Befektetési tevékenységből származó pénzeszközváltozás</t>
    </r>
    <r>
      <rPr>
        <sz val="8"/>
        <rFont val="Verdana"/>
        <family val="2"/>
      </rPr>
      <t xml:space="preserve"> 
(befektetési cash flow)</t>
    </r>
  </si>
  <si>
    <r>
      <t xml:space="preserve">Pénzügyi mőveletekből származó pénzeszközváltozás 
</t>
    </r>
    <r>
      <rPr>
        <sz val="8"/>
        <rFont val="Verdana"/>
        <family val="2"/>
      </rPr>
      <t>(Finanszírozási cash flow)</t>
    </r>
  </si>
  <si>
    <t>Kötvény, hitelviszonyt megtestesítő értékpapír kibocsátásának
 bevétele</t>
  </si>
  <si>
    <t>Hosszú lejáratra nyújtott kölcsönök és elhelyezett bankbetétek 
törlesztése, megszűntetése, beváltása</t>
  </si>
  <si>
    <t>Alapítókkal szembeni, illetve egyéb hosszú lejáratú kötelezettségek 
változása</t>
  </si>
  <si>
    <t>A Társaság a tárgyidőszak fordulónapján nem számolt el értékvesztést a kimutatott készletek vonatkozásában.</t>
  </si>
  <si>
    <t>A Társaság a tárgyidőszak fordulónapján nem számolt el értékvesztést a kimutatott követelések vonatkozásában.</t>
  </si>
  <si>
    <t>A Társaság telephelyének címe: 2367 Újhartyán, Fő u. 21.</t>
  </si>
  <si>
    <t>SZJA követelés</t>
  </si>
  <si>
    <t>HUF</t>
  </si>
  <si>
    <t>Helyi adó kötelezettség</t>
  </si>
  <si>
    <t>Kapott kölcsönök kamatának a saját tőke átlagos állományának háromszorosát meghaladó része</t>
  </si>
  <si>
    <t>A Társaságnak visszavásárolt üzletrészei nem voltak.</t>
  </si>
  <si>
    <t xml:space="preserve">A társaság könyveit HUF-ban vezeti. Devizaügyletei a teljesítéskori MNB deviza árfolyamokon lettek átszámítva, a külföldi pénznemre vonatkozó tartozásokat és követeléseket a partnerrel megállapodott devizanemben is nyilvántartjuk. Év közben a realizált árfolyam különbözetek elszámolásra kerültek.  Év végén a devizában nyilvántartott eszközök és források átértékelésre kerültek. </t>
  </si>
  <si>
    <t>Likviditási mutató I. 
((követelések+értékpapírok+
pénzeszközök)
/rövid-lejáratú kötelezettségek)</t>
  </si>
  <si>
    <t>Total other incomes:</t>
  </si>
  <si>
    <t>The other expenditures of the Company are as follows:</t>
  </si>
  <si>
    <t>Total other expenditures:</t>
  </si>
  <si>
    <t>There were no related party other incomes in the business period.</t>
  </si>
  <si>
    <t>The Company had the following other incomes from related parties:</t>
  </si>
  <si>
    <t>Total related party other incomes</t>
  </si>
  <si>
    <t>There were no related party other expenditures in the business period.</t>
  </si>
  <si>
    <t>The Company had the following other expenditures from related parties:</t>
  </si>
  <si>
    <t>Total related party other expenditures:</t>
  </si>
  <si>
    <t>Extraordinary result</t>
  </si>
  <si>
    <t>There were no extraordinary revenue in the reported period</t>
  </si>
  <si>
    <t>The extraordinary revenue was the following in the reported period:</t>
  </si>
  <si>
    <t>Total extraordinary revenue:</t>
  </si>
  <si>
    <t>There were no extraordinary expenditures in the reported period</t>
  </si>
  <si>
    <t>The extraordinary expenditures was the following in the reported period:</t>
  </si>
  <si>
    <t>Total extraordinary expenditures:</t>
  </si>
  <si>
    <t>Received subsidies</t>
  </si>
  <si>
    <t>The Company hasn't received any subsidy during the reported period</t>
  </si>
  <si>
    <t>The Company has the following subsidies in the reported period:</t>
  </si>
  <si>
    <t>Date of payment</t>
  </si>
  <si>
    <t>Amount open</t>
  </si>
  <si>
    <t>Total subsidies:</t>
  </si>
  <si>
    <t>Costs researches and developments:</t>
  </si>
  <si>
    <t>No costs, expenditures of research and developments have occured during the reported period</t>
  </si>
  <si>
    <t>The Comapany had the following costs, expenditures of research and developments during the reported period:</t>
  </si>
  <si>
    <t>Other</t>
  </si>
  <si>
    <t>Possible realisastion</t>
  </si>
  <si>
    <t>Total research and developments:</t>
  </si>
  <si>
    <t>Tax base modifying items</t>
  </si>
  <si>
    <t>Tax base of the Company is the following:</t>
  </si>
  <si>
    <t>Profit before tax figure</t>
  </si>
  <si>
    <t>Tax base increasing items</t>
  </si>
  <si>
    <t>Total tax base increasing items:</t>
  </si>
  <si>
    <t>Tax base decreasing items</t>
  </si>
  <si>
    <t>Total tax base decreasing items</t>
  </si>
  <si>
    <t>Tax base:</t>
  </si>
  <si>
    <t>Tax liability:</t>
  </si>
  <si>
    <t>Profit after tax figure:</t>
  </si>
  <si>
    <t xml:space="preserve"> - The executive officers, the members of the management and the board of supervision did not received any remuneration in the current period.</t>
  </si>
  <si>
    <t xml:space="preserve"> - The executive officers, the members of the management and the board of supervision received the following remuneration in the current period:</t>
  </si>
  <si>
    <t>Board of directors</t>
  </si>
  <si>
    <t>Total remuneration:</t>
  </si>
  <si>
    <t>Supervisory board</t>
  </si>
  <si>
    <t xml:space="preserve"> - The executive officers, the members of the management and the board of supervision did not received advance payment or loans in the current period.</t>
  </si>
  <si>
    <t xml:space="preserve"> - The executive officers, the members of the management and the board of supervision received advance payment or loans in the current period according to the followings:</t>
  </si>
  <si>
    <t>Executive officers</t>
  </si>
  <si>
    <t>Total advances, loans:</t>
  </si>
  <si>
    <r>
      <t xml:space="preserve">A </t>
    </r>
    <r>
      <rPr>
        <b/>
        <sz val="8"/>
        <rFont val="Arial"/>
        <family val="2"/>
      </rPr>
      <t>Cg.01-09-879212</t>
    </r>
    <r>
      <rPr>
        <sz val="8"/>
        <rFont val="Arial"/>
        <family val="2"/>
      </rPr>
      <t xml:space="preserve"> cégjegyzékszámú </t>
    </r>
    <r>
      <rPr>
        <b/>
        <sz val="8"/>
        <rFont val="Arial"/>
        <family val="2"/>
      </rPr>
      <t>ÚJFÖLD Ingatlanfejlesztő és Forgalmazó Korlátolt Felelősségű Társaság</t>
    </r>
    <r>
      <rPr>
        <sz val="8"/>
        <rFont val="Arial"/>
        <family val="2"/>
      </rPr>
      <t xml:space="preserve"> </t>
    </r>
    <r>
      <rPr>
        <b/>
        <sz val="8"/>
        <rFont val="Arial"/>
        <family val="2"/>
      </rPr>
      <t>(1124 Budapest, Csörsz u 45.)</t>
    </r>
    <r>
      <rPr>
        <sz val="8"/>
        <rFont val="Arial"/>
        <family val="2"/>
      </rPr>
      <t xml:space="preserve"> cég 2011. szeptember 29. napján hatályos adatai a következők:</t>
    </r>
  </si>
  <si>
    <t>2011. július 1.</t>
  </si>
  <si>
    <r>
      <t xml:space="preserve">Bejegyezés kelte: </t>
    </r>
    <r>
      <rPr>
        <sz val="8"/>
        <rFont val="Arial"/>
        <family val="2"/>
      </rPr>
      <t>2011/09/20</t>
    </r>
  </si>
  <si>
    <r>
      <t xml:space="preserve">Hatályos: </t>
    </r>
    <r>
      <rPr>
        <sz val="8"/>
        <rFont val="Arial"/>
        <family val="2"/>
      </rPr>
      <t>2011/09/20 ...</t>
    </r>
  </si>
  <si>
    <r>
      <t xml:space="preserve">Tóth Antal </t>
    </r>
    <r>
      <rPr>
        <i/>
        <sz val="8"/>
        <rFont val="Arial"/>
        <family val="2"/>
      </rPr>
      <t>(an.: Schulcz Anna)</t>
    </r>
  </si>
  <si>
    <t>2367 Újhartyán, Szép utca 14.</t>
  </si>
  <si>
    <t>Jogviszony kezdete: 2011/07/01</t>
  </si>
  <si>
    <t>Jogviszony vége: 2013/07/01</t>
  </si>
  <si>
    <r>
      <t xml:space="preserve">A változás időpontja: </t>
    </r>
    <r>
      <rPr>
        <sz val="8"/>
        <rFont val="Arial"/>
        <family val="2"/>
      </rPr>
      <t>2011/07/01</t>
    </r>
  </si>
  <si>
    <r>
      <t xml:space="preserve">Hatályos: </t>
    </r>
    <r>
      <rPr>
        <sz val="8"/>
        <rFont val="Arial"/>
        <family val="2"/>
      </rPr>
      <t>2011/07/01 ...</t>
    </r>
  </si>
  <si>
    <r>
      <t xml:space="preserve">Éger Ákos </t>
    </r>
    <r>
      <rPr>
        <i/>
        <sz val="8"/>
        <rFont val="Arial"/>
        <family val="2"/>
      </rPr>
      <t>(an.: Mészáros Margit)</t>
    </r>
  </si>
  <si>
    <t>2367 Újhartyán, Pilisi utca 9.</t>
  </si>
  <si>
    <r>
      <t xml:space="preserve">Uhlmann Attila </t>
    </r>
    <r>
      <rPr>
        <i/>
        <sz val="8"/>
        <rFont val="Arial"/>
        <family val="2"/>
      </rPr>
      <t>(an.: Zahradnicsek Irma)</t>
    </r>
  </si>
  <si>
    <t>1121 Budapest, Moha utca 46. fszt. 1.</t>
  </si>
  <si>
    <r>
      <t>Adószám státusza:</t>
    </r>
    <r>
      <rPr>
        <sz val="8"/>
        <rFont val="Arial"/>
        <family val="2"/>
      </rPr>
      <t xml:space="preserve"> érvényes adószám</t>
    </r>
  </si>
  <si>
    <r>
      <t>Státusz kezdete:</t>
    </r>
    <r>
      <rPr>
        <sz val="8"/>
        <rFont val="Arial"/>
        <family val="2"/>
      </rPr>
      <t xml:space="preserve"> 2001/01/17</t>
    </r>
  </si>
  <si>
    <r>
      <t xml:space="preserve">A változás időpontja: </t>
    </r>
    <r>
      <rPr>
        <sz val="8"/>
        <rFont val="Arial"/>
        <family val="2"/>
      </rPr>
      <t>2007/04/13</t>
    </r>
  </si>
  <si>
    <r>
      <t xml:space="preserve">Bejegyezés kelte: </t>
    </r>
    <r>
      <rPr>
        <sz val="8"/>
        <rFont val="Arial"/>
        <family val="2"/>
      </rPr>
      <t>2011/09/21</t>
    </r>
  </si>
  <si>
    <t>VICARIO Kereskedelmi Korlátolt Felelősségű Társaság</t>
  </si>
  <si>
    <t>HU-1124 Budapest, Csörsz utca 45.</t>
  </si>
  <si>
    <t>A szavazati jog mértéke minősített többségű befolyást biztosít.</t>
  </si>
  <si>
    <t>A tagsági jogviszony kezdete: 2004/07/16</t>
  </si>
  <si>
    <t>Készült: 2011/09/29 13:35:07.</t>
  </si>
  <si>
    <t>Előző évekkel kapcsolatos ráfordítások</t>
  </si>
  <si>
    <t xml:space="preserve"> - The Company has no pension payment liability to the executive officers or to the members of the management and the board of supervision.</t>
  </si>
  <si>
    <t>Halasztott ráfordításként a Társaság a tulajdonában lévő földterületek jövőbeni értékesítéséhez kapcsolódó jutalékot mutat ki 32.100eFt értékben</t>
  </si>
  <si>
    <t>Előző évek bevétele</t>
  </si>
  <si>
    <t>Bírságok, kötbérek, fekbérek, késedelmi kamatok, kártérítések</t>
  </si>
  <si>
    <t xml:space="preserve"> - The Company has pension payment liability to the executive officers or to the members of the management and the board of supervision according to the followings:</t>
  </si>
  <si>
    <t>Total pension payment liability:</t>
  </si>
  <si>
    <t xml:space="preserve"> - There are no off-balance sheet items.</t>
  </si>
  <si>
    <t xml:space="preserve">2013-es üzleti év </t>
  </si>
  <si>
    <t>A Társaság a 2013-es évben saját tulajdonú ingatlan értékesítési tevékenységét végezte, költségei, ráfordításai működési költségekhez, személyi jellegű költségekhez kapcsolódóan merültek fel</t>
  </si>
  <si>
    <t>A 2014-as üzleti év tervei</t>
  </si>
  <si>
    <t>A Társaság a 2014-es évben továbbra is a saját tulajdonú ingatlan értékesítési tevékenységet fogja végezni</t>
  </si>
  <si>
    <t>A Társaság 2013 év folyamán nem realizált árbevételt.</t>
  </si>
  <si>
    <t>Pénzügyi műveletek ráfordításai Összesen:</t>
  </si>
  <si>
    <t>Pénzügyi műveletek bevételei összesen:</t>
  </si>
  <si>
    <t xml:space="preserve"> - The Company has the following off-balance sheet items:</t>
  </si>
  <si>
    <t>Possible realisation</t>
  </si>
  <si>
    <t>Total off-balance sheet items:</t>
  </si>
  <si>
    <t xml:space="preserve"> - Details of the average statistical number and paid salaries and wages of employees in the current year are the followings:</t>
  </si>
  <si>
    <t>Average number</t>
  </si>
  <si>
    <t>Other personnel related costs</t>
  </si>
  <si>
    <t xml:space="preserve">Social security </t>
  </si>
  <si>
    <t>Blue collar workers</t>
  </si>
  <si>
    <t>White collar workers</t>
  </si>
  <si>
    <t>Analysis of the financial position and profitability of the company</t>
  </si>
  <si>
    <t>The financial indicators used by the company are as follows:</t>
  </si>
  <si>
    <t>Fixed assets ratio (Fixed assets/grand total)</t>
  </si>
  <si>
    <t>Short-term assets ratio (short-term assets/grand total) g)</t>
  </si>
  <si>
    <t xml:space="preserve">Equity ratio (Equity/grand total) </t>
  </si>
  <si>
    <t xml:space="preserve">Liability ratio (Liabilities/grand total) </t>
  </si>
  <si>
    <t xml:space="preserve">Liquidity ratio I. (receivables+securities+liquid assets/short-term liabilities) </t>
  </si>
  <si>
    <t>Quick ratio (liquid assets/short-term liabilities)</t>
  </si>
  <si>
    <t xml:space="preserve">Turnover based Profitabilty (profit before tax/toal revenue) </t>
  </si>
  <si>
    <t xml:space="preserve">Asset based profitability (profit before tax/total assets) </t>
  </si>
  <si>
    <t xml:space="preserve">Equity based profitability (profit before tax/equity) </t>
  </si>
  <si>
    <t>Rövid lejáratú Kötelezettségek Összesen:</t>
  </si>
  <si>
    <t>Rövid lejáratú Kötelezettségek</t>
  </si>
  <si>
    <t>Hosszú lejáratú Kötelezettségek</t>
  </si>
  <si>
    <t>Lindros Kft- kölcsön</t>
  </si>
  <si>
    <t xml:space="preserve"> - A Társaság vezető tisztségviselője a tárgyidőszak folyamán tevékenységéért tiszteletdíj juttatásában nem részesült.</t>
  </si>
  <si>
    <t xml:space="preserve"> - A Társaság vezető tisztségviselője a tárgyidőszak folyamán előleget, kölcsönt nem kapott.</t>
  </si>
  <si>
    <t xml:space="preserve"> - A Társaság vezető tisztségviselőjével szemben a Társaságnak nincsen nyugdíjfizetési kötelezettsége.</t>
  </si>
  <si>
    <t>Közigazgatási és Igazságügyi Minisztérium</t>
  </si>
  <si>
    <t>Céginformációs és az Elektronikus Cégeljárásban Közreműködő Szolgálat</t>
  </si>
  <si>
    <t>1055 Budapest, Kossuth tér 4.</t>
  </si>
  <si>
    <t>Tárolt Cégkivonat</t>
  </si>
  <si>
    <t>I. Cégformától független adatok</t>
  </si>
  <si>
    <t>Cégjegyzékszám:</t>
  </si>
  <si>
    <t>Cégforma:</t>
  </si>
  <si>
    <t>Korlátolt felelősségű társaság</t>
  </si>
  <si>
    <t>Bejegyezve:</t>
  </si>
  <si>
    <t>A cég elnevezése</t>
  </si>
  <si>
    <t>ÚJFÖLD Ingatlanfejlesztő és Forgalmazó Korlátolt Felelősségű Társaság</t>
  </si>
  <si>
    <r>
      <t xml:space="preserve">Hatályos: </t>
    </r>
    <r>
      <rPr>
        <sz val="8"/>
        <rFont val="Arial"/>
        <family val="2"/>
      </rPr>
      <t>2001/04/25 ...</t>
    </r>
  </si>
  <si>
    <t>A cég rövidített elnevezése</t>
  </si>
  <si>
    <t>ÚJFÖLD Kft.</t>
  </si>
  <si>
    <t>A cég székhelye</t>
  </si>
  <si>
    <t>1124 Budapest, Csörsz u 45.</t>
  </si>
  <si>
    <r>
      <t xml:space="preserve">A változás időpontja: </t>
    </r>
    <r>
      <rPr>
        <sz val="8"/>
        <rFont val="Arial"/>
        <family val="2"/>
      </rPr>
      <t>2006/09/19</t>
    </r>
  </si>
  <si>
    <r>
      <t xml:space="preserve">Bejegyezés kelte: </t>
    </r>
    <r>
      <rPr>
        <sz val="8"/>
        <rFont val="Arial"/>
        <family val="2"/>
      </rPr>
      <t xml:space="preserve">2007/04/13 </t>
    </r>
    <r>
      <rPr>
        <i/>
        <sz val="8"/>
        <rFont val="Arial"/>
        <family val="2"/>
      </rPr>
      <t xml:space="preserve">Közzétéve: </t>
    </r>
    <r>
      <rPr>
        <sz val="8"/>
        <rFont val="Arial"/>
        <family val="2"/>
      </rPr>
      <t>2007/05/10</t>
    </r>
  </si>
  <si>
    <r>
      <t xml:space="preserve">Hatályos: </t>
    </r>
    <r>
      <rPr>
        <sz val="8"/>
        <rFont val="Arial"/>
        <family val="2"/>
      </rPr>
      <t>2006/09/19 ...</t>
    </r>
  </si>
  <si>
    <t>A cég fióktelepe(i)</t>
  </si>
  <si>
    <t>HU-2367 Újhartyán, Fő u 21.</t>
  </si>
  <si>
    <t>A létesítő okirat kelte</t>
  </si>
  <si>
    <t>2000. december 28.</t>
  </si>
  <si>
    <t>2004. július 16.</t>
  </si>
  <si>
    <r>
      <t xml:space="preserve">Hatályos: </t>
    </r>
    <r>
      <rPr>
        <sz val="8"/>
        <rFont val="Arial"/>
        <family val="2"/>
      </rPr>
      <t>2004/08/24 ...</t>
    </r>
  </si>
  <si>
    <t>2006. szeptember 19.</t>
  </si>
  <si>
    <r>
      <t xml:space="preserve">Hatályos: </t>
    </r>
    <r>
      <rPr>
        <sz val="8"/>
        <rFont val="Arial"/>
        <family val="2"/>
      </rPr>
      <t>2007/04/13 ...</t>
    </r>
  </si>
  <si>
    <t>2007. február 10.</t>
  </si>
  <si>
    <t>2007. május 30.</t>
  </si>
  <si>
    <r>
      <t xml:space="preserve">Bejegyezés kelte: </t>
    </r>
    <r>
      <rPr>
        <sz val="8"/>
        <rFont val="Arial"/>
        <family val="2"/>
      </rPr>
      <t xml:space="preserve">2007/06/18 </t>
    </r>
    <r>
      <rPr>
        <i/>
        <sz val="8"/>
        <rFont val="Arial"/>
        <family val="2"/>
      </rPr>
      <t xml:space="preserve">Közzétéve: </t>
    </r>
    <r>
      <rPr>
        <sz val="8"/>
        <rFont val="Arial"/>
        <family val="2"/>
      </rPr>
      <t>2007/07/12</t>
    </r>
  </si>
  <si>
    <r>
      <t xml:space="preserve">Hatályos: </t>
    </r>
    <r>
      <rPr>
        <sz val="8"/>
        <rFont val="Arial"/>
        <family val="2"/>
      </rPr>
      <t>2007/06/18 ...</t>
    </r>
  </si>
  <si>
    <t>2009. november 18.</t>
  </si>
  <si>
    <r>
      <t xml:space="preserve">Bejegyezés kelte: </t>
    </r>
    <r>
      <rPr>
        <sz val="8"/>
        <rFont val="Arial"/>
        <family val="2"/>
      </rPr>
      <t xml:space="preserve">2010/04/06 </t>
    </r>
    <r>
      <rPr>
        <i/>
        <sz val="8"/>
        <rFont val="Arial"/>
        <family val="2"/>
      </rPr>
      <t xml:space="preserve">Közzétéve: </t>
    </r>
    <r>
      <rPr>
        <sz val="8"/>
        <rFont val="Arial"/>
        <family val="2"/>
      </rPr>
      <t>2010/04/29</t>
    </r>
  </si>
  <si>
    <r>
      <t xml:space="preserve">Hatályos: </t>
    </r>
    <r>
      <rPr>
        <sz val="8"/>
        <rFont val="Arial"/>
        <family val="2"/>
      </rPr>
      <t>2010/04/06 ...</t>
    </r>
  </si>
  <si>
    <t>902.</t>
  </si>
  <si>
    <t>A cég tevékenysége</t>
  </si>
  <si>
    <t>Főtevékenység.</t>
  </si>
  <si>
    <r>
      <t xml:space="preserve">Bejegyezés kelte: </t>
    </r>
    <r>
      <rPr>
        <sz val="8"/>
        <rFont val="Arial"/>
        <family val="2"/>
      </rPr>
      <t>2009/02/28</t>
    </r>
  </si>
  <si>
    <r>
      <t xml:space="preserve">Hatályos: </t>
    </r>
    <r>
      <rPr>
        <sz val="8"/>
        <rFont val="Arial"/>
        <family val="2"/>
      </rPr>
      <t>2009/02/28 ...</t>
    </r>
  </si>
  <si>
    <t>Saját tulajdonú, bérelt ingatlan bérbeadása, üzemeltetése</t>
  </si>
  <si>
    <t>A cég jegyzett tőkéje</t>
  </si>
  <si>
    <t>Összeg</t>
  </si>
  <si>
    <t>Pénznem</t>
  </si>
  <si>
    <t>azaz tizennyolcmillió HUF.</t>
  </si>
  <si>
    <r>
      <t xml:space="preserve">A változás időpontja: </t>
    </r>
    <r>
      <rPr>
        <sz val="8"/>
        <rFont val="Arial"/>
        <family val="2"/>
      </rPr>
      <t>2009/11/18</t>
    </r>
  </si>
  <si>
    <r>
      <t xml:space="preserve">Hatályos: </t>
    </r>
    <r>
      <rPr>
        <sz val="8"/>
        <rFont val="Arial"/>
        <family val="2"/>
      </rPr>
      <t>2009/11/18 ...</t>
    </r>
  </si>
  <si>
    <t>A képviseletre jogosul(tak) adatai</t>
  </si>
  <si>
    <r>
      <t xml:space="preserve">Dettai Tibor ügyvezető (vezető tisztségviselő) </t>
    </r>
    <r>
      <rPr>
        <i/>
        <sz val="8"/>
        <rFont val="Arial"/>
        <family val="2"/>
      </rPr>
      <t>(an.: Szmrtnik Mária)</t>
    </r>
  </si>
  <si>
    <t>2051 Biatorbágy, Ipar u 6.</t>
  </si>
  <si>
    <t>Adóazonosító jel: 8378654230</t>
  </si>
  <si>
    <r>
      <t xml:space="preserve">A képviselet módja: </t>
    </r>
    <r>
      <rPr>
        <b/>
        <sz val="8"/>
        <rFont val="Arial"/>
        <family val="2"/>
      </rPr>
      <t>önálló</t>
    </r>
  </si>
  <si>
    <t>Jogviszony kezdete: 2007/05/30</t>
  </si>
  <si>
    <t>A felügyelőbizottsági tagok adatai</t>
  </si>
  <si>
    <r>
      <t xml:space="preserve">Hatályos: </t>
    </r>
    <r>
      <rPr>
        <sz val="8"/>
        <rFont val="Arial"/>
        <family val="2"/>
      </rPr>
      <t>2004/07/16 ...</t>
    </r>
  </si>
  <si>
    <t>A cég statisztikai számjele</t>
  </si>
  <si>
    <t>12590395-4110-113-01.</t>
  </si>
  <si>
    <r>
      <t xml:space="preserve">Bejegyezés kelte: </t>
    </r>
    <r>
      <rPr>
        <sz val="8"/>
        <rFont val="Arial"/>
        <family val="2"/>
      </rPr>
      <t>2008/01/19</t>
    </r>
  </si>
  <si>
    <r>
      <t xml:space="preserve">Hatályos: </t>
    </r>
    <r>
      <rPr>
        <sz val="8"/>
        <rFont val="Arial"/>
        <family val="2"/>
      </rPr>
      <t>2008/01/01 ...</t>
    </r>
  </si>
  <si>
    <t>A cég adószáma</t>
  </si>
  <si>
    <r>
      <t xml:space="preserve">Adószám: </t>
    </r>
    <r>
      <rPr>
        <sz val="8"/>
        <rFont val="Arial"/>
        <family val="2"/>
      </rPr>
      <t>12590395-2-43.</t>
    </r>
  </si>
  <si>
    <r>
      <t>Közösségi adószám:</t>
    </r>
    <r>
      <rPr>
        <sz val="8"/>
        <rFont val="Arial"/>
        <family val="2"/>
      </rPr>
      <t xml:space="preserve"> HU12590395.</t>
    </r>
  </si>
  <si>
    <r>
      <t xml:space="preserve">Bejegyezés kelte: </t>
    </r>
    <r>
      <rPr>
        <sz val="8"/>
        <rFont val="Arial"/>
        <family val="2"/>
      </rPr>
      <t xml:space="preserve">2007/04/17 </t>
    </r>
    <r>
      <rPr>
        <i/>
        <sz val="8"/>
        <rFont val="Arial"/>
        <family val="2"/>
      </rPr>
      <t xml:space="preserve">Közzétéve: </t>
    </r>
    <r>
      <rPr>
        <sz val="8"/>
        <rFont val="Arial"/>
        <family val="2"/>
      </rPr>
      <t>2007/05/10</t>
    </r>
  </si>
  <si>
    <r>
      <t xml:space="preserve">Hatályos: </t>
    </r>
    <r>
      <rPr>
        <sz val="8"/>
        <rFont val="Arial"/>
        <family val="2"/>
      </rPr>
      <t>2007/04/17 ...</t>
    </r>
  </si>
  <si>
    <t>A cég pénzforgalmi jelzőszáma</t>
  </si>
  <si>
    <t>10102086-45831500-01000001</t>
  </si>
  <si>
    <t>A számla megnyitásának dátuma: 2001/01/24.</t>
  </si>
  <si>
    <r>
      <t xml:space="preserve">A pénzforgalmi jelzőszámot a Budapest Bank Nyrt. Belvárosi Igazgatóság </t>
    </r>
    <r>
      <rPr>
        <i/>
        <sz val="8"/>
        <rFont val="Arial"/>
        <family val="2"/>
      </rPr>
      <t>(1061 Budapest, Király utca 16)</t>
    </r>
    <r>
      <rPr>
        <sz val="8"/>
        <rFont val="Arial"/>
        <family val="2"/>
      </rPr>
      <t xml:space="preserve"> kezeli.</t>
    </r>
  </si>
  <si>
    <r>
      <t xml:space="preserve">Hatályos: </t>
    </r>
    <r>
      <rPr>
        <sz val="8"/>
        <rFont val="Arial"/>
        <family val="2"/>
      </rPr>
      <t>2002/01/30 ...</t>
    </r>
  </si>
  <si>
    <t>12001008-01233119-00100005</t>
  </si>
  <si>
    <t>A számla megnyitásának dátuma: 2010/09/14.</t>
  </si>
  <si>
    <r>
      <t xml:space="preserve">A pénzforgalmi jelzőszámot a Raiffeisen Bank Rt. Budapesti Fiók </t>
    </r>
    <r>
      <rPr>
        <i/>
        <sz val="8"/>
        <rFont val="Arial"/>
        <family val="2"/>
      </rPr>
      <t>(1054 Budapest, Akadémia u. 6. )</t>
    </r>
    <r>
      <rPr>
        <sz val="8"/>
        <rFont val="Arial"/>
        <family val="2"/>
      </rPr>
      <t xml:space="preserve"> kezeli.</t>
    </r>
  </si>
  <si>
    <r>
      <t xml:space="preserve">Bejegyezés kelte: </t>
    </r>
    <r>
      <rPr>
        <sz val="8"/>
        <rFont val="Arial"/>
        <family val="2"/>
      </rPr>
      <t>2010/09/20</t>
    </r>
  </si>
  <si>
    <r>
      <t xml:space="preserve">Hatályos: </t>
    </r>
    <r>
      <rPr>
        <sz val="8"/>
        <rFont val="Arial"/>
        <family val="2"/>
      </rPr>
      <t>2010/09/20 ...</t>
    </r>
  </si>
  <si>
    <t>A cég cégjegyzékszámai</t>
  </si>
  <si>
    <t>Vezetve a Pest Megyei Bíróság mint Cégbíróság-nál.</t>
  </si>
  <si>
    <t>Vezetve a Fővárosi Bíróság mint Cégbíróság-nál.</t>
  </si>
  <si>
    <t>II. Cégformától függő adatok</t>
  </si>
  <si>
    <t>A tag(ok) adatai</t>
  </si>
  <si>
    <t>HU-2367 Újhartyán, Fő utca 21.</t>
  </si>
  <si>
    <r>
      <t>A társaság irányítását biztosító befolyásolás mértéke:</t>
    </r>
    <r>
      <rPr>
        <b/>
        <i/>
        <sz val="8"/>
        <rFont val="Arial"/>
        <family val="2"/>
      </rPr>
      <t xml:space="preserve"> jelentős</t>
    </r>
    <r>
      <rPr>
        <sz val="8"/>
        <rFont val="Arial"/>
        <family val="2"/>
      </rPr>
      <t>.</t>
    </r>
  </si>
  <si>
    <t>Microsec Céginformációs szolgáltató</t>
  </si>
  <si>
    <t>A Társaság eredménytartaléka a tárgyidőszak folyamán a következőképpen alakult:</t>
  </si>
  <si>
    <t>Előző évi Mérleg Szerinti Eredmény</t>
  </si>
  <si>
    <t>Eredménytartalék átsorolása jegyzett tőkébe</t>
  </si>
  <si>
    <t>Eredménytartalék növekedése tőketartalékból</t>
  </si>
  <si>
    <t>Eredménytartalék átsorolása lekötött tartalékba</t>
  </si>
  <si>
    <t>Tárgyévi ellenőrzések hatásai</t>
  </si>
  <si>
    <t>Eredménytartalék Összesen</t>
  </si>
  <si>
    <t>Céltartalékok</t>
  </si>
  <si>
    <t>H.</t>
  </si>
  <si>
    <t>Rövid-lejáratú Kötelezettségek Összesen:</t>
  </si>
  <si>
    <t>Az egyéb kötelezettségek részletezése:</t>
  </si>
  <si>
    <t>Egyéb Kötelezettségek Összesen:</t>
  </si>
  <si>
    <t>Passzív Időbeli Elhatárolások</t>
  </si>
  <si>
    <t>A Társaság a tárgyidőszak fordulónapján a következő aktív időbeli elhatárolásokkal rendelkezett:</t>
  </si>
  <si>
    <t>Passzív időbeli elhatárolások Összesen:</t>
  </si>
  <si>
    <t xml:space="preserve">    ebből hosszú kölcsönökből átsorolt összegek</t>
  </si>
  <si>
    <t xml:space="preserve">    ebből hosszú hitelekből átsorolt összegek</t>
  </si>
  <si>
    <t>J.</t>
  </si>
  <si>
    <t>Értékesítés Nettó Árbevétele</t>
  </si>
  <si>
    <t>A Társaság értékesítésének nettó árbevétele a következőképpen alakult a tárgyidőszak folyamán:</t>
  </si>
  <si>
    <t>Értékesítés Nettó Árbevétele Összesen:</t>
  </si>
  <si>
    <t>Egyéb Bevételek és Ráfordítások részletezése</t>
  </si>
  <si>
    <t>Egyéb Bevételek Összesen:</t>
  </si>
  <si>
    <t>A Társaság egyéb ráfordításainak értéke a következőképpen alakult a tárgyidőszak folyamán:</t>
  </si>
  <si>
    <t>Egyéb Ráfordítások Összesen:</t>
  </si>
  <si>
    <t>K.</t>
  </si>
  <si>
    <t>L.</t>
  </si>
  <si>
    <t>Kapott támogatások részletezése</t>
  </si>
  <si>
    <t>Rendelkezésre álló összeg</t>
  </si>
  <si>
    <t>A Társaság a tárgyidőszak folyamán nem kapott semmilyen támogatási program keretében összeget.</t>
  </si>
  <si>
    <t>M.</t>
  </si>
  <si>
    <t>Kutatási Kísérleti Fejlesztés tárgyidőszaki költségei.</t>
  </si>
  <si>
    <t>N.</t>
  </si>
  <si>
    <t>A Társaság egyéb bevételeinek értéke a következőképpen alakult a tárgyidőszak folyamán:</t>
  </si>
  <si>
    <t>O.</t>
  </si>
  <si>
    <t>Egyéb tájékoztató jellegű adatok</t>
  </si>
  <si>
    <t>Adóalap módosító tételek</t>
  </si>
  <si>
    <t>A Társaság a számviteli elszámolásokat a kettős könyvvitel szabályai szerint készíti el. A számviteli törvény 1.sz. melléklete szerinti mérlegsémák közül az "A" változatot választotta. Az eredménykimutatást összköltség eljárással készíti el. A számviteli törvény 2. sz. melléklete szerinti eredménykimutatás-sémák közül az "A" változatot választotta.  A Társaság nem élt a sztv. adta lehetőséggel a mellékletekben közölt mérleg és eredménykimutatás-sémák tételeinek bővítésére és összevonására vonatkozóan.</t>
  </si>
  <si>
    <t xml:space="preserve">Az amortizációt a használati idő függvényében, a Számviteli Törvény szerinti beszerzési értéket figyelembe véve számolja el. </t>
  </si>
  <si>
    <t>A Társaság az éves beszámoló fordulónapján nem rendelkezett kapcsolt vállalkozásokkal szembeni követelésekkel.</t>
  </si>
  <si>
    <t>Eredménytartalék átsorolása tőketartalékba</t>
  </si>
  <si>
    <t>A Társaságnak a tárgyidőszakban nem merült fel kutatással és kísérleti fejlesztéssel kapcsolatosan költsége.</t>
  </si>
  <si>
    <t>A Társaság adóalapját módosító tételeket a következőekben részletezzük:</t>
  </si>
  <si>
    <t>Adózás előtti eredmény</t>
  </si>
  <si>
    <t>Tárgyidőszakban adóalap növelő tételek</t>
  </si>
  <si>
    <t>Tárgyidőszakban adóalap csökkentő tételek</t>
  </si>
  <si>
    <t>Adóalap csökkentő tételek összesen:</t>
  </si>
  <si>
    <t>Adóalap növelő tételek összesen:</t>
  </si>
  <si>
    <t>Módosított adóalap:</t>
  </si>
  <si>
    <t>Tárgyidőszaki társaságiadó kötelezettség:</t>
  </si>
  <si>
    <t>Adózás utáni eredmény:</t>
  </si>
  <si>
    <t>P.</t>
  </si>
  <si>
    <t>During the current business year no changes happened among the activities of the Company. The Company's main activity is still:</t>
  </si>
  <si>
    <t>Significant changes in the investment of the Company:</t>
  </si>
  <si>
    <t>The Company hasn't purchased any new investment and hasn't posessed at the balance sheet date.</t>
  </si>
  <si>
    <t>The Company hasn't purchased any new investments. The Company posesses the following investments at the balance sheet date:</t>
  </si>
  <si>
    <t>Investment share</t>
  </si>
  <si>
    <t>Date of acquisition</t>
  </si>
  <si>
    <t>Amount of registered capital</t>
  </si>
  <si>
    <t>The Company has purchased new investments during the current year. The Company posesses the following investments at the balance sheet date:</t>
  </si>
  <si>
    <t>The following structural changes happened at the Company during the current year:</t>
  </si>
  <si>
    <t>The Company has the following related parties:</t>
  </si>
  <si>
    <t>Amounts at the balance sheet date in THUF</t>
  </si>
  <si>
    <t>Datas of the related party</t>
  </si>
  <si>
    <t>Type</t>
  </si>
  <si>
    <t>Amount of Equity</t>
  </si>
  <si>
    <t>Amount of Registered Capital</t>
  </si>
  <si>
    <t>Share of investment</t>
  </si>
  <si>
    <t>Total amount of Capital reserve and Accumulated Profit Reserve</t>
  </si>
  <si>
    <t>Net Prifit Figure</t>
  </si>
  <si>
    <t>In case of compulsory audit, or preferred audit, the name of auditor:  ( ha társaság végzi a könyvvizsgálatot, a könyvvizsgálatért felelős személy is feltüntetendő)</t>
  </si>
  <si>
    <t>Name and registration number of the person responsible for accounting duties:</t>
  </si>
  <si>
    <t>Name and address of the Company prepares the consolidated records:</t>
  </si>
  <si>
    <t>Methods, valuation principles and accounting rules used when preparing the annual report are in accordance with Act C of 2000 (Act on Accounting) and its amendments. According to Section 88, line 4 we detail the valuation methods used at our company during the reporting period.</t>
  </si>
  <si>
    <t>The deadline for filling the annual reports is the 150th day following the reporting period..</t>
  </si>
  <si>
    <t>The business year of the company was the same as the calendar one.</t>
  </si>
  <si>
    <t>The business period differs from the calendar one, the Company determined ….. as balance sheet date.</t>
  </si>
  <si>
    <t>The deadline for preparing the annual report is on …. following the reporting period, described by the company. Information known by the company at this date is included in the annual report.</t>
  </si>
  <si>
    <t>Accounting will be made using the double-entry system. The Balance Sheet will be prepared according to version "A" of Attachment 1 of the Act on Accounting. The Profit and Loss Account is made with the full cost method. The Profit and Loss Account of the Simplified Annual report will be prepared according to version "A" of Attachment 2 of the Act on Accounting. The company does not consolidate and extend rows in the Balance Sheet and P&amp;L.</t>
  </si>
  <si>
    <t>The booking is made in HUF. Foreign currency transactions have been translated into HUF using FX rates of the Hungarian National Bank at transaction dates, assets and liabilities relating to foreign currency are registered in foreign currency as agreed upon with the partner. Realised FX differences were accounted during the period. Assets, liabilities and owners’ equity registered in foreign currency have been translated into HUF using F/X rates at balance sheet date.</t>
  </si>
  <si>
    <t xml:space="preserve">According to the Company's decision the deffered not realised FX difference is released in 5 years, linear based against the financial other revenues. The effect of the before mentioned policy is first reflected in the Financial Statement prepared for 31 December 2003. </t>
  </si>
  <si>
    <t>The Company accounts the depreciation of fixed assets related to the useful life according to the Accounting Act. vel.</t>
  </si>
  <si>
    <t>The limits of significant and material mistakes are the following:</t>
  </si>
  <si>
    <t xml:space="preserve">A mistake is significant if the mistake related to a given period and the effects of it on the result and equity together exceeds two percent of the grand total, in those case the grand total’s two percent is higher than HUF 50 million, than HUG 50 million. A mistake is material, if the equity of the year prior to the occurance of the mistake changes by 20% due to the mistake.  </t>
  </si>
  <si>
    <t>Fixed Assets valuation</t>
  </si>
  <si>
    <t>Fixed assets are valued at purchase price. Considering the rules of the Accounting Act, the depreciation method applied by the Company is the following:</t>
  </si>
  <si>
    <t>The applied depreciation method is based on the purchase value of the assets as determined in the Accounting Act and in line with the useful life of the asset.</t>
  </si>
  <si>
    <t>The depreciation method applied by the Company is linear and based on the gross value of the assets.</t>
  </si>
  <si>
    <t>The depreciation is expensed monthly</t>
  </si>
  <si>
    <t>Depreciation rates for the assets are as follows::</t>
  </si>
  <si>
    <t>Asset groups</t>
  </si>
  <si>
    <t>Depreciation rates</t>
  </si>
  <si>
    <t>Residual value</t>
  </si>
  <si>
    <t>Intangibles:</t>
  </si>
  <si>
    <t>Land:</t>
  </si>
  <si>
    <t>Property rights</t>
  </si>
  <si>
    <t>Buildings</t>
  </si>
  <si>
    <t>Production machinery, equipment</t>
  </si>
  <si>
    <t>Vehicles</t>
  </si>
  <si>
    <t>Cars</t>
  </si>
  <si>
    <t>Other machinery, equipment</t>
  </si>
  <si>
    <t>IT equipment</t>
  </si>
  <si>
    <t>Fixed assets</t>
  </si>
  <si>
    <t>Intangibles</t>
  </si>
  <si>
    <t>Real-estates</t>
  </si>
  <si>
    <t>Construction in progress</t>
  </si>
  <si>
    <t>Total</t>
  </si>
  <si>
    <t>Gross opening</t>
  </si>
  <si>
    <t>Addition</t>
  </si>
  <si>
    <t>Decrease</t>
  </si>
  <si>
    <t>Gross closing</t>
  </si>
  <si>
    <t>Acc. Depr opening</t>
  </si>
  <si>
    <t>Acc. Depr closing</t>
  </si>
  <si>
    <t>Net opening</t>
  </si>
  <si>
    <t>Net closing</t>
  </si>
  <si>
    <t>Description:</t>
  </si>
  <si>
    <t>Small value assets according to asset groups:</t>
  </si>
  <si>
    <t>The Company hasn't accounted any revaluation on Fixed Assets.</t>
  </si>
  <si>
    <t>The Company shows revaluationfor the following group of assets, which amounts are the followings at the balance sheet date:</t>
  </si>
  <si>
    <t>There were no environmental assets in use during the business period.</t>
  </si>
  <si>
    <t xml:space="preserve">The Company has the following environmental assets </t>
  </si>
  <si>
    <t xml:space="preserve"> - A Társaság mérlegen kívüli kötelezettségekkel nem rendelkezik.</t>
  </si>
  <si>
    <t xml:space="preserve"> - A Társaság által tárgyidőszakban foglalkoztatott munkavállalók áltlagos statisztikai állományának és a részükre történt személyi jellegű kifizetéseket a következő táblázat mutatja be:</t>
  </si>
  <si>
    <t>Átlagos statisztikai létszám</t>
  </si>
  <si>
    <t>TB kifizetések</t>
  </si>
  <si>
    <t>Szellemi állomány</t>
  </si>
  <si>
    <t>Fizikai állomány</t>
  </si>
  <si>
    <t>Összeen</t>
  </si>
  <si>
    <t>R.</t>
  </si>
  <si>
    <t>Vagyoni, pénzügyi és jövedelmezőségi elemzés</t>
  </si>
  <si>
    <t>A Társaság vagyoni, pénzügyi és jövedelemezőségi helyzetének bemutatására a következő mutatókat használja a Társaság:</t>
  </si>
  <si>
    <t>adatok eFt-ban</t>
  </si>
  <si>
    <t>ÜZLETI JELENTÉS</t>
  </si>
  <si>
    <t>Általános</t>
  </si>
  <si>
    <t>A Társaság tulajdonosi struktúrája:</t>
  </si>
  <si>
    <t>A társaság tevékenységi körei</t>
  </si>
  <si>
    <t>A Társaság képviselői</t>
  </si>
  <si>
    <t>Egyéb információ</t>
  </si>
  <si>
    <t>A Társaságnak nem volt kutatási és kísérleti fejlesztési tevékenysége.</t>
  </si>
  <si>
    <t>A Társaságnak környezetvédelemmel kapcsolatos költsége a tárgyévben nem merült fel, illetve ilyen jellegű jövőbeni kötelezettsége nem keletkezett.</t>
  </si>
  <si>
    <t>Vállalkozás vezetője</t>
  </si>
  <si>
    <t>-</t>
  </si>
  <si>
    <t>Vicario Kft - kölcsön</t>
  </si>
  <si>
    <t>Újhartyán Önkormányzat - kölcsön</t>
  </si>
  <si>
    <t>Kerekítési különbözetek</t>
  </si>
  <si>
    <t>Pénzügyi eredmény részletezése</t>
  </si>
  <si>
    <t>A Társaság pénzügyi műveletei bevételeinek értéke a következőképpen alakult a tárgyidőszak folyamán:</t>
  </si>
  <si>
    <t>Kapott kamatok</t>
  </si>
  <si>
    <t>A Társaság pénzügyi műveletei ráfordításainak értéke a következőképpen alakult a tárgyidőszak folyamán:</t>
  </si>
  <si>
    <t>Kapcsolt vállalkozásnak fizetendő kamatok</t>
  </si>
  <si>
    <t>Tárgyi eszközök aránya 
(Tárgyi eszközök/Mérlegfőösszeg)</t>
  </si>
  <si>
    <t>Forgó eszközök aránya 
(Forgó eszközök/Mérlegfőösszeg)</t>
  </si>
  <si>
    <t>Saját tőke arány 
(Saját tőke/mérlegfőösszeg)</t>
  </si>
  <si>
    <t>Áruként a Társaság Újhartyán területén fekvő földterületei kerültek kimutatásra</t>
  </si>
  <si>
    <t>Idegen források aránya 
(Kötelezettségek/Mérlegfőösszeg)</t>
  </si>
  <si>
    <t>Likviditási gyorsráta (pénzeszközök/rövid-
lejáratú kötelezettségek)</t>
  </si>
  <si>
    <t>Forgalomra vonatkoztatott jövedelmezőség 
(Adózás előtti eredmény/Összes bevétel)</t>
  </si>
  <si>
    <t>Eszközökre vonatkoztatott jövedelmezőség 
(Adózás előtti eredmény/Összes eszköz)</t>
  </si>
  <si>
    <t>Saját tőkére vonatkoztatott jövedelmezőség 
(Adózás előtti eredmény/Saját tőke)</t>
  </si>
  <si>
    <t xml:space="preserve">Az Újföld Kft Magyarországon bejegyzett társaság ( a továbbiakban: Társaság). A cégbírósági bejegyzése 2001.04.25-én, a Cg:01-09-879212 bejegyzési számon megtörtént. </t>
  </si>
  <si>
    <t>Cég neve</t>
  </si>
  <si>
    <t>KSH szám</t>
  </si>
  <si>
    <t>I.</t>
  </si>
  <si>
    <t xml:space="preserve">Adózás előtti eredmény </t>
  </si>
  <si>
    <t>Törzsbetét eFt-ban</t>
  </si>
  <si>
    <t xml:space="preserve">Elszámolt amortizáció </t>
  </si>
  <si>
    <t>(+)/(-)</t>
  </si>
  <si>
    <t>(-)</t>
  </si>
  <si>
    <t>(+)</t>
  </si>
  <si>
    <t>Elszámolt értékvesztés és visszaírás</t>
  </si>
  <si>
    <t>Céltartalék képzés és felhasználás különbözete</t>
  </si>
  <si>
    <t>Befektetett eszközök értékesítésének eredménye</t>
  </si>
  <si>
    <t>Szállítói kötelezettség változása</t>
  </si>
  <si>
    <t>Egyéb rövid lejáratú kötelezettség változása</t>
  </si>
  <si>
    <t>Passzív időbeli elhatárolások változása</t>
  </si>
  <si>
    <t>Fizetett, fizetendő adó (nyereség után)</t>
  </si>
  <si>
    <t xml:space="preserve">Vevőkövetelés változása </t>
  </si>
  <si>
    <t>Forgóeszközök (vevőkövetelés és pénzeszköz nélkül) változása</t>
  </si>
  <si>
    <t>Aktív időbeli elhatárolások változása</t>
  </si>
  <si>
    <t>Fizetett, fizetendő osztalék, részesedés</t>
  </si>
  <si>
    <t>II.</t>
  </si>
  <si>
    <t>Befektetett eszközök beszerzése</t>
  </si>
  <si>
    <t>Befektetett eszközök eladása</t>
  </si>
  <si>
    <t>Kapott osztalék, részesedés</t>
  </si>
  <si>
    <t>III.</t>
  </si>
  <si>
    <t>Részvénykibocsátás, tőkebevonás bevétele</t>
  </si>
  <si>
    <t>Hitel és kölcsön felvétele</t>
  </si>
  <si>
    <t>Véglegesen kapott pénzeszköz</t>
  </si>
  <si>
    <t>Részvénybevonás, tőkekivonás (tőkeleszállítás)</t>
  </si>
  <si>
    <t>Kötvény és hitelviszonyt megtestesítő értékpapír visszafizetése</t>
  </si>
  <si>
    <t>Hitel és kölcsön törlesztése, visszafizetése</t>
  </si>
  <si>
    <t>Hosszú leháratra nyújtott kölcsönök és elhelyezett bankbetétek</t>
  </si>
  <si>
    <t>Véglegesen átadott pénzeszközök</t>
  </si>
  <si>
    <t>IV.</t>
  </si>
  <si>
    <t>Pénzeszközök változása {(+/-)I.(+/-)II.(+/-)III. sorok }</t>
  </si>
  <si>
    <t>Székhely</t>
  </si>
  <si>
    <t>Időszak</t>
  </si>
  <si>
    <t>1124 Budapest, Csörsz u. 45</t>
  </si>
  <si>
    <t>A mérlegkészítés időpontjául a Társaság a tárgyidőszakot követő év január 31-ét jelölte ki. Ezen időpontig a vállalkozás tudomására jutott információkat a mérlegbeszámoló tényleges értékben tartalmazza.</t>
  </si>
  <si>
    <t>Értékcsökkenési leírás</t>
  </si>
  <si>
    <t>Statisztikai számjel</t>
  </si>
  <si>
    <t>Cégjegyzék száma</t>
  </si>
  <si>
    <t>A tétel megnevezése</t>
  </si>
  <si>
    <t>01.</t>
  </si>
  <si>
    <t>02.</t>
  </si>
  <si>
    <t>03.</t>
  </si>
  <si>
    <t>04.</t>
  </si>
  <si>
    <t>05.</t>
  </si>
  <si>
    <t>06.</t>
  </si>
  <si>
    <t>07.</t>
  </si>
  <si>
    <t>08.</t>
  </si>
  <si>
    <t>09.</t>
  </si>
  <si>
    <t>10.</t>
  </si>
  <si>
    <t>11.</t>
  </si>
  <si>
    <t>12.</t>
  </si>
  <si>
    <t>13.</t>
  </si>
  <si>
    <t>14.</t>
  </si>
  <si>
    <t>15.</t>
  </si>
  <si>
    <t>16.</t>
  </si>
  <si>
    <t>17.</t>
  </si>
  <si>
    <t>18.</t>
  </si>
  <si>
    <t>19.</t>
  </si>
  <si>
    <t>20.</t>
  </si>
  <si>
    <t>21.</t>
  </si>
  <si>
    <t>22.</t>
  </si>
  <si>
    <t>23.</t>
  </si>
  <si>
    <t>a vállalkozás vezetője</t>
  </si>
  <si>
    <t>(képviselője)</t>
  </si>
  <si>
    <t xml:space="preserve">                                </t>
  </si>
  <si>
    <t>"A" EREDMÉNYKIMUTATÁS</t>
  </si>
  <si>
    <t>(összköltség eljárással)</t>
  </si>
  <si>
    <t>Belföldi értékesítés nettó árbevétele</t>
  </si>
  <si>
    <t>Export értékesítés nettó árbevétele</t>
  </si>
  <si>
    <t>Értékesítés nettó árbevétele (01.+02.)</t>
  </si>
  <si>
    <t>Egyéb bevételek</t>
  </si>
  <si>
    <t>Saját előállitású eszközök aktivált értéke</t>
  </si>
  <si>
    <t>Saját termelésű készletek állományváltozása</t>
  </si>
  <si>
    <t>Anyagköltség</t>
  </si>
  <si>
    <t>Eladott áruk beszerzési értéke</t>
  </si>
  <si>
    <t>Bérköltség</t>
  </si>
  <si>
    <t>Személyi jellegű egyéb kifizetések</t>
  </si>
  <si>
    <t>V.</t>
  </si>
  <si>
    <t>VI.</t>
  </si>
  <si>
    <t>VII.</t>
  </si>
  <si>
    <t>Egyéb ráfordítások</t>
  </si>
  <si>
    <t>A.</t>
  </si>
  <si>
    <t>Pénzügyi műveletek egyéb bevételei</t>
  </si>
  <si>
    <t>IX.</t>
  </si>
  <si>
    <t>Pénzügyi műveletek egyéb ráfordításai</t>
  </si>
  <si>
    <t>X.</t>
  </si>
  <si>
    <t>B.</t>
  </si>
  <si>
    <t>C.</t>
  </si>
  <si>
    <t>XI.</t>
  </si>
  <si>
    <t>Rendkívüli bevételek</t>
  </si>
  <si>
    <t>XII.</t>
  </si>
  <si>
    <t>Rendkívüli ráfordítások</t>
  </si>
  <si>
    <t>D.</t>
  </si>
  <si>
    <t>E.</t>
  </si>
  <si>
    <t>ADÓZÁS ELŐTTI EREDMÉNY (+/-C.+/-D.)</t>
  </si>
  <si>
    <t>Adófizetési kötelezettség</t>
  </si>
  <si>
    <t>F.</t>
  </si>
  <si>
    <t>G.</t>
  </si>
  <si>
    <t>Előző év(ek) módosításai</t>
  </si>
  <si>
    <t>Ebből: visszaírt értékvesztés</t>
  </si>
  <si>
    <t>Egyéb szolgáltatások értéke</t>
  </si>
  <si>
    <t>Eladott (közvetített) szolgáltatások értéke</t>
  </si>
  <si>
    <t>Anyagjellegű ráforditások (05.+06.+07.+08.+09.)</t>
  </si>
  <si>
    <t>Bérjárulékok</t>
  </si>
  <si>
    <t>Személyi jellegű ráfordítások (10.+11.+12.)</t>
  </si>
  <si>
    <t>Kapott (járó) osztalék és részesedés</t>
  </si>
  <si>
    <t>Ebből: kapcsolt vállalkozástól kapott</t>
  </si>
  <si>
    <t>Részesedések értékesítésének árfolyamnyeresége</t>
  </si>
  <si>
    <t>Befektetett pénzügyi eszközök kamatai, árfolyamnyeresége</t>
  </si>
  <si>
    <t>Egyéb kapott (járó) kamatok és kamatjellegű bevételek</t>
  </si>
  <si>
    <t>Befektetett pénzügyi eszközök árfolyamvesztesége</t>
  </si>
  <si>
    <t>Fizetendő kamatok és kamatjellegű ráfordítások</t>
  </si>
  <si>
    <t>Ebből: kapcsolt vállalkozásnak adott</t>
  </si>
  <si>
    <t>Részesedések, értékpapírok, bankbetétek értékvesztése</t>
  </si>
  <si>
    <t>SZOKÁSOS VÁLLALKOZÁSI EREDMÉNY         (+/-A.+/-B.)</t>
  </si>
  <si>
    <t>MÉRLEG SZERINTI EREDMÉNY (+/-F.+22.-23.)</t>
  </si>
  <si>
    <t>Előző évek módosításai</t>
  </si>
  <si>
    <t>"A" MÉRLEG Eszközök (aktívák)</t>
  </si>
  <si>
    <t>1 1</t>
  </si>
  <si>
    <t>B</t>
  </si>
  <si>
    <t>C</t>
  </si>
  <si>
    <t>D</t>
  </si>
  <si>
    <t>E</t>
  </si>
  <si>
    <t>A</t>
  </si>
  <si>
    <t>1.</t>
  </si>
  <si>
    <t>2.</t>
  </si>
  <si>
    <t>3.</t>
  </si>
  <si>
    <t>4.</t>
  </si>
  <si>
    <t>5.</t>
  </si>
  <si>
    <t>6.</t>
  </si>
  <si>
    <t>7.</t>
  </si>
  <si>
    <t>8.</t>
  </si>
  <si>
    <t>9.</t>
  </si>
  <si>
    <t>24.</t>
  </si>
  <si>
    <t>25.</t>
  </si>
  <si>
    <t>Sor-szám</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</si>
  <si>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</si>
  <si>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</si>
  <si>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</si>
  <si>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</si>
  <si>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</si>
  <si>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</si>
  <si>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</si>
  <si>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</si>
  <si>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</si>
  <si>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</si>
  <si>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</si>
  <si>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</si>
  <si>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</si>
  <si>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</si>
  <si>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</si>
  <si>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</si>
  <si>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</si>
  <si>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</si>
  <si>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</si>
  <si>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</si>
  <si>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</si>
  <si>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</si>
  <si>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</si>
  <si>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</si>
  <si>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</si>
  <si>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</si>
  <si>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1 2</t>
  </si>
  <si>
    <t>BEFEKTETETT ESZKÖZÖK (02.+10.+18. sor)</t>
  </si>
  <si>
    <t>52.</t>
  </si>
  <si>
    <t>Követelések kapcsolt vállalkozással szemben</t>
  </si>
  <si>
    <t>1 3</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</si>
  <si>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</si>
  <si>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</si>
  <si>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</si>
  <si>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</si>
  <si>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</si>
  <si>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</si>
  <si>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</si>
  <si>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</si>
  <si>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</si>
  <si>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</si>
  <si>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</si>
  <si>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</si>
  <si>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</si>
  <si>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</si>
  <si>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</si>
  <si>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</si>
  <si>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</si>
  <si>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</si>
  <si>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</si>
  <si>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</si>
  <si>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</si>
  <si>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</si>
  <si>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</si>
  <si>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</si>
  <si>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</si>
  <si>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</si>
  <si>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</si>
  <si>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</si>
  <si>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LEKÖTÖTT TARTALÉK</t>
  </si>
  <si>
    <t>81.</t>
  </si>
  <si>
    <t>82.</t>
  </si>
  <si>
    <t>83.</t>
  </si>
  <si>
    <t>84.</t>
  </si>
  <si>
    <t>85.</t>
  </si>
  <si>
    <t>86.</t>
  </si>
  <si>
    <t>87.</t>
  </si>
  <si>
    <t>88.</t>
  </si>
  <si>
    <t>89.</t>
  </si>
  <si>
    <t>90.</t>
  </si>
  <si>
    <t>91.</t>
  </si>
  <si>
    <t>92.</t>
  </si>
  <si>
    <t>93.</t>
  </si>
  <si>
    <t>94.</t>
  </si>
  <si>
    <t>Rövid lejáratú kötelezettségek kapcsolt váll-sal szemben</t>
  </si>
  <si>
    <t>Rövid lejáratú kötelezettségek egyéb rész. visz. lévő váll-sal sz.</t>
  </si>
  <si>
    <t>1 4</t>
  </si>
  <si>
    <t>"A" MÉRLEG Források (passzívák)</t>
  </si>
  <si>
    <t>PASSZÍV IDŐBELI ELHATÁROLÁSOK (91.-93. sor)</t>
  </si>
  <si>
    <t>HOSSZÚ LEJÁRATÚ KÖTELEZETTSÉGEK (72.-79. sor)</t>
  </si>
  <si>
    <t>KÖTELEZETTSÉGEK (67.+71.+80. sor)</t>
  </si>
  <si>
    <t>2013.</t>
  </si>
  <si>
    <t>2013.01.01.-2013.12.31.</t>
  </si>
  <si>
    <t>2013.év</t>
  </si>
  <si>
    <r>
      <t xml:space="preserve">Bejegyzés kelte: </t>
    </r>
    <r>
      <rPr>
        <sz val="8"/>
        <rFont val="Arial"/>
        <family val="2"/>
      </rPr>
      <t xml:space="preserve">2007/04/13 </t>
    </r>
    <r>
      <rPr>
        <i/>
        <sz val="8"/>
        <rFont val="Arial"/>
        <family val="2"/>
      </rPr>
      <t xml:space="preserve">Közzétéve: </t>
    </r>
    <r>
      <rPr>
        <sz val="8"/>
        <rFont val="Arial"/>
        <family val="2"/>
      </rPr>
      <t>2007/05/10</t>
    </r>
  </si>
  <si>
    <t>4110 '08</t>
  </si>
  <si>
    <r>
      <t xml:space="preserve">Bejegyzés kelte: </t>
    </r>
    <r>
      <rPr>
        <sz val="8"/>
        <rFont val="Arial"/>
        <family val="2"/>
      </rPr>
      <t xml:space="preserve">2013/02/19 </t>
    </r>
    <r>
      <rPr>
        <i/>
        <sz val="8"/>
        <rFont val="Arial"/>
        <family val="2"/>
      </rPr>
      <t xml:space="preserve">Közzétéve: </t>
    </r>
    <r>
      <rPr>
        <sz val="8"/>
        <rFont val="Arial"/>
        <family val="2"/>
      </rPr>
      <t>2013/04/18</t>
    </r>
  </si>
  <si>
    <r>
      <t xml:space="preserve">Hatályos: </t>
    </r>
    <r>
      <rPr>
        <sz val="8"/>
        <rFont val="Arial"/>
        <family val="2"/>
      </rPr>
      <t>2013/02/19 ...</t>
    </r>
  </si>
  <si>
    <r>
      <t xml:space="preserve">Bejegyzés kelte: </t>
    </r>
    <r>
      <rPr>
        <sz val="8"/>
        <rFont val="Arial"/>
        <family val="2"/>
      </rPr>
      <t xml:space="preserve">2010/04/06 </t>
    </r>
    <r>
      <rPr>
        <i/>
        <sz val="8"/>
        <rFont val="Arial"/>
        <family val="2"/>
      </rPr>
      <t xml:space="preserve">Közzétéve: </t>
    </r>
    <r>
      <rPr>
        <sz val="8"/>
        <rFont val="Arial"/>
        <family val="2"/>
      </rPr>
      <t>2010/04/29</t>
    </r>
  </si>
  <si>
    <r>
      <t xml:space="preserve">Bejegyzés kelte: </t>
    </r>
    <r>
      <rPr>
        <sz val="8"/>
        <rFont val="Arial"/>
        <family val="2"/>
      </rPr>
      <t xml:space="preserve">2011/09/21 </t>
    </r>
    <r>
      <rPr>
        <i/>
        <sz val="8"/>
        <rFont val="Arial"/>
        <family val="2"/>
      </rPr>
      <t xml:space="preserve">Közzétéve: </t>
    </r>
    <r>
      <rPr>
        <sz val="8"/>
        <rFont val="Arial"/>
        <family val="2"/>
      </rPr>
      <t>2011/10/06</t>
    </r>
  </si>
  <si>
    <t xml:space="preserve">CÉLTARTALÉKOK (63.-65. sor) </t>
  </si>
  <si>
    <t>SAJÁT TŐKE (54.+56.+57.+58.+59.+60.+61. sor)</t>
  </si>
  <si>
    <t>ESZKÖZÖK (AKTÍVÁK) ÖSSZESEN (01.+26.+48. sor)</t>
  </si>
  <si>
    <t>__________________</t>
  </si>
  <si>
    <t>Alapítás-átszervezés aktivált értéke</t>
  </si>
  <si>
    <t>Kisérleti fejlesztés aktivált értéke</t>
  </si>
  <si>
    <t>Vagyoni értékű jogok</t>
  </si>
  <si>
    <t>Szellemi termékek</t>
  </si>
  <si>
    <t>Üzleti vagy cégérték</t>
  </si>
  <si>
    <t>Immateriális javakra adott előlegek</t>
  </si>
  <si>
    <t>Immateriális javak értékhelyesbítése</t>
  </si>
  <si>
    <t>Ingatlanok és a kapcsolódó vagyoni értékű jogok</t>
  </si>
  <si>
    <t>Műszaki berendezések, gépek, járművek</t>
  </si>
  <si>
    <t>Egyéb berendezések, felszerelések, járművek</t>
  </si>
  <si>
    <t>Tenyészállatok</t>
  </si>
  <si>
    <t>Beruházások</t>
  </si>
  <si>
    <t>Beruházásokra adott előlegek</t>
  </si>
  <si>
    <t>Tárgyi eszközök értékhelyesbítése</t>
  </si>
  <si>
    <t>Tartós részesedés kapcsolt vállalkozásban</t>
  </si>
  <si>
    <t>Tartósan adott kölcsön kapcsolt vállalkozásnak</t>
  </si>
  <si>
    <t>Egyéb tartós részesedés</t>
  </si>
  <si>
    <t>Tartósan adott kölcsön egyéb rész.visz.álló váll-ban</t>
  </si>
  <si>
    <t>Egyéb tartósan adott kölcsön</t>
  </si>
  <si>
    <t>Tartós hitelviszonyt megtestesítő értékpapír</t>
  </si>
  <si>
    <t>Befektetett pénzügyi eszközök értékhelyesbítése</t>
  </si>
  <si>
    <t>FORGÓESZKÖZÖK (27.+34.+40.+45. sor)</t>
  </si>
  <si>
    <t>Anyagok</t>
  </si>
  <si>
    <t>Befejezetlen termelés és félkész termékek</t>
  </si>
  <si>
    <t>Növendék-, hízó- és egyéb állatok</t>
  </si>
  <si>
    <t>Késztermékek</t>
  </si>
  <si>
    <t>Áruk</t>
  </si>
  <si>
    <t>Készletekre adott előlegek</t>
  </si>
  <si>
    <t>KÖVETELÉSEK (35.-39. sor)</t>
  </si>
  <si>
    <t>KÉSZLETEK (28.-33. sor)</t>
  </si>
  <si>
    <t>BEFEKTETETT PÉNZÜGYI ESZKÖZÖK (19.-25. sor)</t>
  </si>
  <si>
    <t>TÁRGYI ESZKÖZÖK (11.-17. sor)</t>
  </si>
  <si>
    <t>IMMATERIÁLIS JAVAK (03.-09. sor)</t>
  </si>
  <si>
    <t>Követelések áruszállításból és szolgáltatásokból (vevők)</t>
  </si>
  <si>
    <t>Követelések egyéb rész. visz. lévő váll-sal szemben</t>
  </si>
  <si>
    <t>Váltókövetelések</t>
  </si>
  <si>
    <t>Egyéb követelések</t>
  </si>
  <si>
    <t>ÉRTÉKPAPÍROK (41.-44. sor)</t>
  </si>
  <si>
    <t>Részesedés kapcsolt vállalkozásban</t>
  </si>
  <si>
    <t>Egyéb részesedés</t>
  </si>
  <si>
    <t>Saját részvények, saját üzletrészek</t>
  </si>
  <si>
    <t>Forgatási célú hitelviszonyt megtestesítő értékpapírok</t>
  </si>
  <si>
    <t>Pénztár, csekkek</t>
  </si>
  <si>
    <t>Bankbetétek</t>
  </si>
  <si>
    <t>Aktív időbeli elhatárolások (49.-51. sor)</t>
  </si>
  <si>
    <t>Bevételek aktív időbeli elhatárolása</t>
  </si>
  <si>
    <t>Költségek, ráfoldítások aktív időbeli elhatárolása</t>
  </si>
  <si>
    <t>Halasztott ráfordítások</t>
  </si>
  <si>
    <t>JEGYZETT TŐKE</t>
  </si>
  <si>
    <t>Ebből: visszavásárolt tulajdoni részesedés névértéken</t>
  </si>
  <si>
    <t>JEGYZETT, DE MÉG BE NEM FIZETETT TŐKE (-)</t>
  </si>
  <si>
    <t>TŐKETARTALÉK</t>
  </si>
  <si>
    <t>EREDMÉNYTARTALÉK</t>
  </si>
  <si>
    <t>ÉRTÉKELÉSI TARTALÉK</t>
  </si>
  <si>
    <t>MÉRLEG SZERINTI EREDMÉNY</t>
  </si>
  <si>
    <t xml:space="preserve">Céltartalék a várható kötelezettségekre </t>
  </si>
  <si>
    <t>Egyéb céltartalék</t>
  </si>
  <si>
    <t>HÁTRASOROLT KÖTELEZETTSÉGEK (68.-70. sor)</t>
  </si>
  <si>
    <t>Hátrasorolt kötelezettségek kapcsolt vállalkozással szemben</t>
  </si>
  <si>
    <t>Hátrasorolt kötelezettségek egyéb rész. visz. lévő váll-sal sz.</t>
  </si>
  <si>
    <t>Hátrasorolt kötelezettségek egyéb gazdálkodóval szemben</t>
  </si>
  <si>
    <t>Hosszú lejáratra kapott kölcsönök</t>
  </si>
  <si>
    <t>Átváltoztatható kötvények</t>
  </si>
  <si>
    <t>Tartozások kötvénykibocsátásból</t>
  </si>
  <si>
    <t>Beruházási és fejlesztési hitelek</t>
  </si>
  <si>
    <t>Egyéb hosszú lejáratú hitelek</t>
  </si>
  <si>
    <t>Tartós kötelezettségek kapcsolt vállalkozással szemben</t>
  </si>
  <si>
    <t>Tartós kötelezettségek egyéb rész. visz. lévő váll-sal szemben</t>
  </si>
  <si>
    <t>Egyéb hosszú lejáratú kötelezettségek</t>
  </si>
  <si>
    <t>RÖVID LEJÁRATÚ KÖTELEZETTSÉGEK (81.-89. sor)</t>
  </si>
  <si>
    <t>Rövid lejáratú kölcsönök</t>
  </si>
  <si>
    <t>Ebből: az átváltoztatható kötvények</t>
  </si>
  <si>
    <t>Rövid lejáratú hitelek</t>
  </si>
  <si>
    <t>Vevőtől kapott előlegek</t>
  </si>
  <si>
    <t>Kötelezettségek áruszállításból és szolgáltatásból (szállítók)</t>
  </si>
  <si>
    <t>Váltótartozások</t>
  </si>
  <si>
    <t>Egyéb rövid lejáratú kötelezettségek</t>
  </si>
  <si>
    <t>Bevételek passzív időbeli elhatárolása</t>
  </si>
  <si>
    <t>Költségek, ráfordítások passzív időbeli elhatárolása</t>
  </si>
  <si>
    <t>Halasztott bevételek</t>
  </si>
  <si>
    <t>_______________________</t>
  </si>
  <si>
    <t>P.H.</t>
  </si>
  <si>
    <t>____________________</t>
  </si>
  <si>
    <t>FORRÁSOK (PASSZÍVÁK) ÖSSZESEN (53.+62.+66.+90. sor)</t>
  </si>
  <si>
    <t>PÉNZESZKÖZÖK (46.-47. sor)</t>
  </si>
  <si>
    <t>Ebből: értékvesztés</t>
  </si>
  <si>
    <t>Aktivált saját teljesítmények értéke (+/-03.+04.)</t>
  </si>
  <si>
    <t>VIII.</t>
  </si>
  <si>
    <t>Pénzügyi műveletek bevételei (13.+14.+15.+16.+17.)</t>
  </si>
  <si>
    <t>Pénzügyi műveletek ráfordításai (18.+19.+/-20.+21.)</t>
  </si>
  <si>
    <t>PÉNZÜGYI MŰVELETEK EREDMÉNYE (VIII.-IX.)</t>
  </si>
  <si>
    <t>RENDKÍVÜLI EREDMÉNY (X.-XI.)</t>
  </si>
  <si>
    <t>ADÓZOTT EREDMÉNY (+/-E.-XII.)</t>
  </si>
  <si>
    <t>Eredménytartalék igénybevétele osztalékra, részesedésre</t>
  </si>
  <si>
    <t>Jóváhagyott osztalék és részesedés</t>
  </si>
  <si>
    <t>2 1</t>
  </si>
  <si>
    <t>2 2</t>
  </si>
  <si>
    <t>1-13.sor</t>
  </si>
  <si>
    <t>14-16.sor</t>
  </si>
  <si>
    <t>17-27.sor</t>
  </si>
  <si>
    <t>A vállalkozás megnevezése:</t>
  </si>
  <si>
    <t>A vállalkozás címe, telefonszáma:</t>
  </si>
  <si>
    <t>______________________________</t>
  </si>
  <si>
    <t>ÉVES BESZÁMOLÓ</t>
  </si>
  <si>
    <t>Céltartalék a jövőbeni költségekre</t>
  </si>
  <si>
    <t>Igénybe vett szolgáltatások értéke</t>
  </si>
  <si>
    <t>ÜZEMI (ÜZLETI) TEVÉKENYSÉG EREDMÉNYE                (I.+/-II.+III.-IV.-V.-VI.-VII.)</t>
  </si>
  <si>
    <t>MEGNEVEZÉS</t>
  </si>
  <si>
    <t>Statistical number</t>
  </si>
  <si>
    <t>Registration number</t>
  </si>
  <si>
    <t xml:space="preserve">Company name:   </t>
  </si>
  <si>
    <t xml:space="preserve">Company address:   </t>
  </si>
  <si>
    <t>Date:</t>
  </si>
  <si>
    <t>Managing Director</t>
  </si>
  <si>
    <t>BALANCE SHEET Assets</t>
  </si>
  <si>
    <t>No.</t>
  </si>
  <si>
    <t>Description</t>
  </si>
  <si>
    <t>Modification(s)</t>
  </si>
  <si>
    <t xml:space="preserve"> of previous year</t>
  </si>
  <si>
    <t>a</t>
  </si>
  <si>
    <t>b</t>
  </si>
  <si>
    <t>c</t>
  </si>
  <si>
    <t>d</t>
  </si>
  <si>
    <t>e</t>
  </si>
  <si>
    <t>A. Fixed assets (lines 2.+10.+18.)</t>
  </si>
  <si>
    <t>I. INTANGIBLES (lines 03-09)</t>
  </si>
  <si>
    <t>Capitalised value of establishment and restructuring</t>
  </si>
  <si>
    <t>Capitalised value of R&amp;D</t>
  </si>
  <si>
    <t>Rights of property value</t>
  </si>
  <si>
    <t>Intellectual property</t>
  </si>
  <si>
    <t>Goodwill</t>
  </si>
  <si>
    <t>Prepayments for intangibles</t>
  </si>
  <si>
    <t>Revaluation of intangibles</t>
  </si>
  <si>
    <t>II. TANGIBLES (lines 11-17)</t>
  </si>
  <si>
    <t>Land and buildings, related rights of property value</t>
  </si>
  <si>
    <t>Production equipment, machines, vehicles</t>
  </si>
  <si>
    <t>Other equipment, fitting and vehicles</t>
  </si>
  <si>
    <t>Breeding stock</t>
  </si>
  <si>
    <t>Assets under construction, reconstruction</t>
  </si>
  <si>
    <t>Prepayments for assets under construction</t>
  </si>
  <si>
    <t>Revaluation of tangibles</t>
  </si>
  <si>
    <t>III. FINANCIAL INVESTMENTS (lines 19-25)</t>
  </si>
  <si>
    <t>Shares for long-term in associated company</t>
  </si>
  <si>
    <t>Long-term loan to associated company</t>
  </si>
  <si>
    <t>Other long-term shares</t>
  </si>
  <si>
    <t>Long-term loan to minority-interest company</t>
  </si>
  <si>
    <t>Other long-term loans</t>
  </si>
  <si>
    <t>Long-term Securities</t>
  </si>
  <si>
    <t>Revaluation of financial investments</t>
  </si>
  <si>
    <t xml:space="preserve">                                                             </t>
  </si>
  <si>
    <t>B. Current assets (lines 27.+34.+40.+45.)</t>
  </si>
  <si>
    <t>I. STOCKS (lines 28-33)</t>
  </si>
  <si>
    <t>Materials</t>
  </si>
  <si>
    <t>Unfinished production, semi-finished products</t>
  </si>
  <si>
    <t>Young, fatted and other livestock</t>
  </si>
  <si>
    <t>Finished products</t>
  </si>
  <si>
    <t>Goods</t>
  </si>
  <si>
    <t>Prepayments for stocks</t>
  </si>
  <si>
    <t>II. RECEIVABLES ( lines 35-39)</t>
  </si>
  <si>
    <t>Accounts receivables</t>
  </si>
  <si>
    <t>Reveivables from associated company</t>
  </si>
  <si>
    <t>Receivables from minority-interest company</t>
  </si>
  <si>
    <t>Drafts</t>
  </si>
  <si>
    <t>Other receivables</t>
  </si>
  <si>
    <t>III. SECURITIES ( lines 41-44)</t>
  </si>
  <si>
    <t>Shares in associated company</t>
  </si>
  <si>
    <t>Other shares</t>
  </si>
  <si>
    <t>Own shares, quotashares for sale</t>
  </si>
  <si>
    <t>Securities bought for sale</t>
  </si>
  <si>
    <t>IV. CASH AND BANK (lines 46-47)</t>
  </si>
  <si>
    <t>Cash and cheques</t>
  </si>
  <si>
    <t>Bank accounts</t>
  </si>
  <si>
    <t>C. Prepayments (lines 49.-51.)</t>
  </si>
  <si>
    <t>Prepayments of the incomes/revenues</t>
  </si>
  <si>
    <t>Prepayments of the costs and expenses</t>
  </si>
  <si>
    <t>Deferred costs and expenses</t>
  </si>
  <si>
    <t>TOTAL ASSETS (lines 1.+26.+48.)</t>
  </si>
  <si>
    <t>BALANCE SHEET Liabilities and equity</t>
  </si>
  <si>
    <t>of previous year</t>
  </si>
  <si>
    <t>D. Owners equity (lines 54.+56.+57.+58.+59.+60.+61.)</t>
  </si>
  <si>
    <t>I. ISSUED CAPITAL</t>
  </si>
  <si>
    <t>A könyvvitelt végző felelős személy megnevezése, regisztrációs száma:</t>
  </si>
  <si>
    <t>Jegyzett tőke megoszlása a kapcsolt vállalkozások arányában</t>
  </si>
  <si>
    <t>Leányváll.</t>
  </si>
  <si>
    <t>Anyaváll.</t>
  </si>
  <si>
    <t>Közös vez.váll.</t>
  </si>
  <si>
    <t>Társult váll.</t>
  </si>
  <si>
    <t>Típus</t>
  </si>
  <si>
    <t>%</t>
  </si>
  <si>
    <t>for the period between</t>
  </si>
  <si>
    <t>Supplementary notes</t>
  </si>
  <si>
    <t>General data</t>
  </si>
  <si>
    <t>…. is registered according to the laws of Hungary, which incorporation was finished on ... with the registry number of C....</t>
  </si>
  <si>
    <t xml:space="preserve">Date of deed of foundation: </t>
  </si>
  <si>
    <t>Form of the company:</t>
  </si>
  <si>
    <t>Address of the company</t>
  </si>
  <si>
    <t>Website if the Financial Statement is published on it:</t>
  </si>
  <si>
    <t>Branch addresses of the Company:</t>
  </si>
  <si>
    <t>Ownership structure:</t>
  </si>
  <si>
    <t>Owner</t>
  </si>
  <si>
    <t>Name</t>
  </si>
  <si>
    <t>Address</t>
  </si>
  <si>
    <t>Ownership rate</t>
  </si>
  <si>
    <t>No changes were made among the owners and their names</t>
  </si>
  <si>
    <t>The following changes were made among the owners and their names:</t>
  </si>
  <si>
    <t>Managing Directors of the Company:</t>
  </si>
  <si>
    <t>Address:</t>
  </si>
  <si>
    <t>Name:</t>
  </si>
  <si>
    <t>Activities of the Company are:</t>
  </si>
  <si>
    <t>Description of the activity of the Company during the reported business period:</t>
  </si>
  <si>
    <t>from line 54: par value of own shares bought back by the Company</t>
  </si>
  <si>
    <t>II. REGISTERED CAPITAL, BUT NOT YET PAID (-)</t>
  </si>
  <si>
    <t>III. CAPITAL RESERVE</t>
  </si>
  <si>
    <t>IV. PROFIT/LOSS BROUGHT FORWARD</t>
  </si>
  <si>
    <t>VI. REVALUATION RESERVE</t>
  </si>
  <si>
    <t xml:space="preserve">VII. PROFIT (LOSS) OF THE YEAR </t>
  </si>
  <si>
    <t>E. Provisions (lines 53.-55.)</t>
  </si>
  <si>
    <t>Provisions for expected losses</t>
  </si>
  <si>
    <t>Provision for expected liabilities</t>
  </si>
  <si>
    <t>Other provisions</t>
  </si>
  <si>
    <t>I. DEFERRED LIABILITIES (lines 68.-70)</t>
  </si>
  <si>
    <t>Deferred liabilities to associated company</t>
  </si>
  <si>
    <t>Deferred liabilities to minority-interest company</t>
  </si>
  <si>
    <t>Deferred liabilties to other parties</t>
  </si>
  <si>
    <t>II. LONG-TERM LIABILITIES (lines 72.- 79)</t>
  </si>
  <si>
    <t xml:space="preserve">Long-term loans received </t>
  </si>
  <si>
    <t>Convertible bonds</t>
  </si>
  <si>
    <t>Liabilities from issue of bonds</t>
  </si>
  <si>
    <t>Investment and development credits</t>
  </si>
  <si>
    <t>Other long-term credits</t>
  </si>
  <si>
    <t>Long-term liabilities to associated company</t>
  </si>
  <si>
    <t>Long-term liabilities to minority-interest company</t>
  </si>
  <si>
    <t>Other long-term liabilities</t>
  </si>
  <si>
    <t>II. SHORT-TERM LIABILITIES (lines 81.-89)</t>
  </si>
  <si>
    <t>Short-term loans</t>
  </si>
  <si>
    <t>from line 81: convertible bonds</t>
  </si>
  <si>
    <t>Short-term credits</t>
  </si>
  <si>
    <t>Advances from customers</t>
  </si>
  <si>
    <t>Accounts payable</t>
  </si>
  <si>
    <t>Liabilities on drafts</t>
  </si>
  <si>
    <t>Short-term liabilities to associated company</t>
  </si>
  <si>
    <t>Short-term liabilities to minority-interest company</t>
  </si>
  <si>
    <t>Other short-term liabilities</t>
  </si>
  <si>
    <t>G. Accruals (lines 91.-93)</t>
  </si>
  <si>
    <t>Accruals of incomes</t>
  </si>
  <si>
    <t>Accruals of costs and expenses</t>
  </si>
  <si>
    <t>Deferred incomes</t>
  </si>
  <si>
    <t>TOTAL LIABILITIES AND EQUITY (lines 53+62+66+90)</t>
  </si>
  <si>
    <t>PROFIT AND LOSS STATEMENT</t>
  </si>
  <si>
    <t>Type A (full cost method)</t>
  </si>
  <si>
    <t>No</t>
  </si>
  <si>
    <t>Descriprion</t>
  </si>
  <si>
    <t>Net domestic sales</t>
  </si>
  <si>
    <t>Net export sales</t>
  </si>
  <si>
    <t>Total sales (01+02)</t>
  </si>
  <si>
    <t>Change in self-manufactured stocks.</t>
  </si>
  <si>
    <t>Own work capitalised</t>
  </si>
  <si>
    <t>Own performance capitalised (03±04.)</t>
  </si>
  <si>
    <t>Other revenues</t>
  </si>
  <si>
    <t>from line III. rewrite of impairment loss</t>
  </si>
  <si>
    <t>Cost of materials</t>
  </si>
  <si>
    <t>Value of rendered services</t>
  </si>
  <si>
    <t>Value of other services</t>
  </si>
  <si>
    <t>Cost of goods sold</t>
  </si>
  <si>
    <t>Value of sold (intermediated) services</t>
  </si>
  <si>
    <t>Material-type costs (05+06+07+09)</t>
  </si>
  <si>
    <t>Az 100 ezer forint egyedi beszerzési érték alatti tárgyi eszközök értékcsökkenését egyösszegben, a beszerzéskor számolja el a Társaság, mint terv szerinti értékcsökkenést.</t>
  </si>
  <si>
    <t>Assets with a purchase price lower than THUF 100 are expensed wholly at the time of the purchase as ordinary depreciation</t>
  </si>
  <si>
    <t>The Company accounted the following impairments at the end of the reported period:</t>
  </si>
  <si>
    <t>The Company hasn't accounted any impariment loss on stocks at the end of the business period.</t>
  </si>
  <si>
    <t>Foreign receivebles</t>
  </si>
  <si>
    <t>Notes receivebles</t>
  </si>
  <si>
    <t>Other receivebles</t>
  </si>
  <si>
    <t>Total receivables</t>
  </si>
  <si>
    <t>Wages and salaries</t>
  </si>
  <si>
    <t>Other staff costs</t>
  </si>
  <si>
    <t>Social security contributions</t>
  </si>
  <si>
    <t>Staff costs (10+11+12)</t>
  </si>
  <si>
    <t>Depreciation</t>
  </si>
  <si>
    <t>Other expenses</t>
  </si>
  <si>
    <t>from line VII. impairment loss</t>
  </si>
  <si>
    <t>OPERATING PROFIT/LOSS (I±II+III-IV-V-VI-VII)</t>
  </si>
  <si>
    <t>A társaság könyvvizsgálatra nem kötelezett, de tulajdonosi döntés alapján a beszámolót könyvvizsgáló hitelesítette.</t>
  </si>
  <si>
    <t xml:space="preserve">B.B. Audit Ázsió Kft. </t>
  </si>
  <si>
    <t>2373 Dabas,  Kossuth Lajos u. 93.</t>
  </si>
  <si>
    <t>Bálint Jenőné</t>
  </si>
  <si>
    <t>Igazolványszám:  001101</t>
  </si>
  <si>
    <t>Received dividend and similar income</t>
  </si>
  <si>
    <t>from line 13.  from associated company</t>
  </si>
  <si>
    <t>Exchange gain of sold shares</t>
  </si>
  <si>
    <t>from line 14.  from associated company</t>
  </si>
  <si>
    <t>Interest and exchange gain of financial investments</t>
  </si>
  <si>
    <t>from line 15.  from associated company</t>
  </si>
  <si>
    <t>Other received interest and interest like income</t>
  </si>
  <si>
    <t>from line 16.  from associated company</t>
  </si>
  <si>
    <t>Other income from financial activities</t>
  </si>
  <si>
    <t>Income from financial transactions (13+14+15+16+17)</t>
  </si>
  <si>
    <t>Exchange loss of financial investments</t>
  </si>
  <si>
    <t>from line 18.  to associated company</t>
  </si>
  <si>
    <t xml:space="preserve">Payable interest and interest like expenses </t>
  </si>
  <si>
    <t>A tárgyidőszak folyamán a Társaság tevékenységében nem történt változás. A Társaság továbbra is saját tulajdonú ingatlanjainak értékesítésén dolgozott</t>
  </si>
  <si>
    <t>from line 19.  to associated company</t>
  </si>
  <si>
    <t>Impairment loss of shares, securities and bank deposits</t>
  </si>
  <si>
    <t>Other expenses from financial transactions</t>
  </si>
  <si>
    <t>Expenses on financial transactions (18+19+20+21)</t>
  </si>
  <si>
    <t>RESULT OF FINANCIAL TRANSACTIONS (VIII-IX)</t>
  </si>
  <si>
    <t>PROFIT/LOSS ON ORDINARY ACTIVITIES (±A±B)</t>
  </si>
  <si>
    <t>Extraordinary income</t>
  </si>
  <si>
    <t>Extraordinary expenditure</t>
  </si>
  <si>
    <t>EXTRAORDINARY RESULT (X-XI)</t>
  </si>
  <si>
    <t>PROFIT/LOSS BEFORE TAXATION (±C±D)</t>
  </si>
  <si>
    <t>Corporation tax</t>
  </si>
  <si>
    <t>PROFIT/LOSS AFTER TAXATION (±E-XII)</t>
  </si>
  <si>
    <t>Revenue reserve used for dividend payment</t>
  </si>
  <si>
    <t>Dividend accepted by / paid to shareholders</t>
  </si>
  <si>
    <t>PROFIT OF THE YEAR (±F+22.-23.)</t>
  </si>
  <si>
    <r>
      <t xml:space="preserve">F. Liabilities </t>
    </r>
    <r>
      <rPr>
        <b/>
        <sz val="12"/>
        <rFont val="Times New Roman CE"/>
        <family val="1"/>
      </rPr>
      <t>(lines 67.+71.+80)</t>
    </r>
  </si>
  <si>
    <t>ANNUAL REPORT</t>
  </si>
  <si>
    <t>Cash flow - statement</t>
  </si>
  <si>
    <t xml:space="preserve">  I. cash-flow of ordinary activities</t>
  </si>
  <si>
    <t xml:space="preserve">    (Operational cash flow, lines 1-13)</t>
  </si>
  <si>
    <t xml:space="preserve">  1. Profit before tax</t>
  </si>
  <si>
    <t xml:space="preserve">  2. Depreciation</t>
  </si>
  <si>
    <r>
      <t xml:space="preserve">A </t>
    </r>
    <r>
      <rPr>
        <b/>
        <sz val="8"/>
        <rFont val="Arial"/>
        <family val="2"/>
      </rPr>
      <t>Cg.01-09-879212</t>
    </r>
    <r>
      <rPr>
        <sz val="8"/>
        <rFont val="Arial"/>
        <family val="2"/>
      </rPr>
      <t xml:space="preserve"> cégjegyzékszámú </t>
    </r>
    <r>
      <rPr>
        <b/>
        <sz val="8"/>
        <rFont val="Arial"/>
        <family val="2"/>
      </rPr>
      <t>ÚJFÖLD Ingatlanfejlesztő és Forgalmazó Korlátolt Felelősségű Társaság</t>
    </r>
    <r>
      <rPr>
        <sz val="8"/>
        <rFont val="Arial"/>
        <family val="2"/>
      </rPr>
      <t xml:space="preserve"> </t>
    </r>
    <r>
      <rPr>
        <b/>
        <sz val="8"/>
        <rFont val="Arial"/>
        <family val="2"/>
      </rPr>
      <t>(1124 Budapest, Csörsz u 45.)</t>
    </r>
    <r>
      <rPr>
        <sz val="8"/>
        <rFont val="Arial"/>
        <family val="2"/>
      </rPr>
      <t xml:space="preserve"> cég 2013. szeptember 8. napján hatályos adatai a következők:</t>
    </r>
  </si>
  <si>
    <r>
      <t xml:space="preserve">Bejegyzés kelte: </t>
    </r>
    <r>
      <rPr>
        <sz val="8"/>
        <rFont val="Arial"/>
        <family val="2"/>
      </rPr>
      <t xml:space="preserve">2007/06/18 </t>
    </r>
    <r>
      <rPr>
        <i/>
        <sz val="8"/>
        <rFont val="Arial"/>
        <family val="2"/>
      </rPr>
      <t xml:space="preserve">Közzétéve: </t>
    </r>
    <r>
      <rPr>
        <sz val="8"/>
        <rFont val="Arial"/>
        <family val="2"/>
      </rPr>
      <t>2007/07/12</t>
    </r>
  </si>
  <si>
    <r>
      <t xml:space="preserve">Bejegyzés kelte: </t>
    </r>
    <r>
      <rPr>
        <sz val="8"/>
        <rFont val="Arial"/>
        <family val="2"/>
      </rPr>
      <t xml:space="preserve">2011/09/20 </t>
    </r>
    <r>
      <rPr>
        <i/>
        <sz val="8"/>
        <rFont val="Arial"/>
        <family val="2"/>
      </rPr>
      <t xml:space="preserve">Közzétéve: </t>
    </r>
    <r>
      <rPr>
        <sz val="8"/>
        <rFont val="Arial"/>
        <family val="2"/>
      </rPr>
      <t>2011/10/06</t>
    </r>
  </si>
  <si>
    <t>2012. május 24.</t>
  </si>
  <si>
    <r>
      <t xml:space="preserve">Bejegyzés kelte: </t>
    </r>
    <r>
      <rPr>
        <sz val="8"/>
        <rFont val="Arial"/>
        <family val="2"/>
      </rPr>
      <t xml:space="preserve">2012/07/16 </t>
    </r>
    <r>
      <rPr>
        <i/>
        <sz val="8"/>
        <rFont val="Arial"/>
        <family val="2"/>
      </rPr>
      <t xml:space="preserve">Közzétéve: </t>
    </r>
    <r>
      <rPr>
        <sz val="8"/>
        <rFont val="Arial"/>
        <family val="2"/>
      </rPr>
      <t>2012/08/02</t>
    </r>
  </si>
  <si>
    <r>
      <t xml:space="preserve">Hatályos: </t>
    </r>
    <r>
      <rPr>
        <sz val="8"/>
        <rFont val="Arial"/>
        <family val="2"/>
      </rPr>
      <t>2012/07/16 ...</t>
    </r>
  </si>
  <si>
    <t>2013. május 29.</t>
  </si>
  <si>
    <r>
      <t xml:space="preserve">Bejegyzés kelte: </t>
    </r>
    <r>
      <rPr>
        <sz val="8"/>
        <rFont val="Arial"/>
        <family val="2"/>
      </rPr>
      <t>2013/09/02</t>
    </r>
  </si>
  <si>
    <r>
      <t xml:space="preserve">Hatályos: </t>
    </r>
    <r>
      <rPr>
        <sz val="8"/>
        <rFont val="Arial"/>
        <family val="2"/>
      </rPr>
      <t>2013/09/02 ...</t>
    </r>
  </si>
  <si>
    <t>6810 '08</t>
  </si>
  <si>
    <t>6820 '08</t>
  </si>
  <si>
    <t>6832 '08</t>
  </si>
  <si>
    <t>A képviseletre jogosult(ak) adatai</t>
  </si>
  <si>
    <r>
      <t xml:space="preserve">Dettai Tibor László </t>
    </r>
    <r>
      <rPr>
        <i/>
        <sz val="8"/>
        <rFont val="Arial"/>
        <family val="2"/>
      </rPr>
      <t>(an.: Szmrtnik Mária Erzsébet)</t>
    </r>
  </si>
  <si>
    <t>Születési ideje: 1970/09/03</t>
  </si>
  <si>
    <t>2051 Biatorbágy, Kamilla utca 1.</t>
  </si>
  <si>
    <t>A képviseletre jogosult tisztsége: ügyvezető (vezető tisztségviselő)</t>
  </si>
  <si>
    <t>A hiteles cégaláírási nyilatkozat vagy az ügyvéd által ellenjegyzett aláírás-minta benyújtásra került.</t>
  </si>
  <si>
    <r>
      <t xml:space="preserve">A változás időpontja: </t>
    </r>
    <r>
      <rPr>
        <sz val="8"/>
        <rFont val="Arial"/>
        <family val="2"/>
      </rPr>
      <t>2013/05/29</t>
    </r>
  </si>
  <si>
    <r>
      <t xml:space="preserve">Hatályos: </t>
    </r>
    <r>
      <rPr>
        <sz val="8"/>
        <rFont val="Arial"/>
        <family val="2"/>
      </rPr>
      <t>2013/05/29 ...</t>
    </r>
  </si>
  <si>
    <t>A könyvvizsgáló(k) adatai</t>
  </si>
  <si>
    <t>B.B. ÁZSIÓ AUDIT Könyvvizsgáló, Könyvelő és Adótanácsadó Korlátolt Felelősségű Társaság</t>
  </si>
  <si>
    <t>HU-2373 Dabas, Kossuth L utca 93.</t>
  </si>
  <si>
    <t>A könyvvizsgálatért személyében is felelős személy adatai:</t>
  </si>
  <si>
    <r>
      <t xml:space="preserve">Bálint Jenőné </t>
    </r>
    <r>
      <rPr>
        <i/>
        <sz val="8"/>
        <rFont val="Arial"/>
        <family val="2"/>
      </rPr>
      <t>(an.: Havasi Julianna)</t>
    </r>
  </si>
  <si>
    <t>2373 Dabas, Kossuth L utca 93.</t>
  </si>
  <si>
    <t>Jogviszony kezdete: 2012/05/24</t>
  </si>
  <si>
    <t>Jogviszony vége: 2017/05/23</t>
  </si>
  <si>
    <r>
      <t xml:space="preserve">A változás időpontja: </t>
    </r>
    <r>
      <rPr>
        <sz val="8"/>
        <rFont val="Arial"/>
        <family val="2"/>
      </rPr>
      <t>2012/05/24</t>
    </r>
  </si>
  <si>
    <r>
      <t xml:space="preserve">Hatályos: </t>
    </r>
    <r>
      <rPr>
        <sz val="8"/>
        <rFont val="Arial"/>
        <family val="2"/>
      </rPr>
      <t>2012/05/24 ...</t>
    </r>
  </si>
  <si>
    <t>Jogviszony kezdete: 2013/07/01</t>
  </si>
  <si>
    <t>Jogviszony vége: 2015/07/01</t>
  </si>
  <si>
    <r>
      <t xml:space="preserve">A változás időpontja: </t>
    </r>
    <r>
      <rPr>
        <sz val="8"/>
        <rFont val="Arial"/>
        <family val="2"/>
      </rPr>
      <t>2013/07/01</t>
    </r>
  </si>
  <si>
    <r>
      <t xml:space="preserve">Hatályos: </t>
    </r>
    <r>
      <rPr>
        <sz val="8"/>
        <rFont val="Arial"/>
        <family val="2"/>
      </rPr>
      <t>2013/07/01 ...</t>
    </r>
  </si>
  <si>
    <r>
      <t xml:space="preserve">Uhlmann Attila Norbert </t>
    </r>
    <r>
      <rPr>
        <i/>
        <sz val="8"/>
        <rFont val="Arial"/>
        <family val="2"/>
      </rPr>
      <t>(an.: Zahradnicsek Irma)</t>
    </r>
  </si>
  <si>
    <t>1121 Budapest, Moha utca 46. fszt. ép. 1. lház.</t>
  </si>
  <si>
    <r>
      <t xml:space="preserve">Bejegyzés kelte: </t>
    </r>
    <r>
      <rPr>
        <sz val="8"/>
        <rFont val="Arial"/>
        <family val="2"/>
      </rPr>
      <t>2008/01/19</t>
    </r>
  </si>
  <si>
    <r>
      <t xml:space="preserve">A pénzforgalmi jelzőszámot a Budapest Bank Zrt. Belvárosi Fiók </t>
    </r>
    <r>
      <rPr>
        <i/>
        <sz val="8"/>
        <rFont val="Arial"/>
        <family val="2"/>
      </rPr>
      <t>(1065 Budapest, Bajcsy Zsilinszky út 5.)</t>
    </r>
    <r>
      <rPr>
        <sz val="8"/>
        <rFont val="Arial"/>
        <family val="2"/>
      </rPr>
      <t xml:space="preserve"> kezeli.</t>
    </r>
  </si>
  <si>
    <r>
      <t xml:space="preserve">Bejegyzés kelte: </t>
    </r>
    <r>
      <rPr>
        <sz val="8"/>
        <rFont val="Arial"/>
        <family val="2"/>
      </rPr>
      <t xml:space="preserve">2010/09/20 </t>
    </r>
    <r>
      <rPr>
        <i/>
        <sz val="8"/>
        <rFont val="Arial"/>
        <family val="2"/>
      </rPr>
      <t xml:space="preserve">Közzétéve: </t>
    </r>
    <r>
      <rPr>
        <sz val="8"/>
        <rFont val="Arial"/>
        <family val="2"/>
      </rPr>
      <t>2010/10/07</t>
    </r>
  </si>
  <si>
    <t>Cégjegyzékszám: Vezetve a Budapest Környéki Törvényszék Cégbírósága nyilvántartásában.</t>
  </si>
  <si>
    <t>Cégjegyzékszám: Vezetve a Fővárosi Törvényszék Cégbírósága nyilvántartásában.</t>
  </si>
  <si>
    <r>
      <t xml:space="preserve">Bejegyzés kelte: </t>
    </r>
    <r>
      <rPr>
        <sz val="8"/>
        <rFont val="Arial"/>
        <family val="2"/>
      </rPr>
      <t xml:space="preserve">2007/04/17 </t>
    </r>
    <r>
      <rPr>
        <i/>
        <sz val="8"/>
        <rFont val="Arial"/>
        <family val="2"/>
      </rPr>
      <t xml:space="preserve">Közzétéve: </t>
    </r>
    <r>
      <rPr>
        <sz val="8"/>
        <rFont val="Arial"/>
        <family val="2"/>
      </rPr>
      <t>2007/05/10</t>
    </r>
  </si>
  <si>
    <t>Nyilvántartási szám: 730424</t>
  </si>
  <si>
    <t>Készült: 2013/09/08 02:45:55.</t>
  </si>
  <si>
    <t>A társaság részére számviteli szolgáltatást megbízás alapján nyújtó társaság alkalmazottja Farkas Andrea, aki a PM 93/2002 (V.5) Korm. Rendelet alapján 182001 számon nyilvántartásba lett véve.</t>
  </si>
  <si>
    <t>Az év végi beszámoló közzétételi határideje minden gazdasági év fordulónapját követő 5. hónap utolsó napja.</t>
  </si>
  <si>
    <t xml:space="preserve">Jelentős a hiba, ha az adott évet érintően megállapított hibák és hibahatások eredményt és saját tőkét érintő együttes összege meghaladja a mérlegfőösszeg 2 %-át, ha a mérlegfőösszeg 2 %-a nagyobb, mint 500 millió forint, akkor az 500 millió forintot. </t>
  </si>
  <si>
    <t>Viento Austral SPA</t>
  </si>
  <si>
    <t>Callis Digital Kft.</t>
  </si>
  <si>
    <t>Budapest, 2014.02.25</t>
  </si>
  <si>
    <t>A Társaság a tárgyidőszak fordulónapján rövid lejáratú kötelezettségként szállító kötelezettséggel rendelkezett.</t>
  </si>
  <si>
    <t>2051 Biatorbágy, Kamilla u. 1.</t>
  </si>
  <si>
    <t>Arista  Kft</t>
  </si>
  <si>
    <t>1118 Budapest, Rétköz u. 5.</t>
  </si>
  <si>
    <t>Office 302, 5093 Vitacura street, Santiago, Chile</t>
  </si>
  <si>
    <t>ul. Grunwaldzka 115, 60-313 Poznan</t>
  </si>
  <si>
    <t xml:space="preserve"> - A Társaság nem foglalkoztatott alkalmazottat 2013. évben</t>
  </si>
  <si>
    <t>118 Agias Fylaxeos Street, 3087 Limassol, Cyprus</t>
  </si>
  <si>
    <t>2051 Biatorbágy, Kamilla u 1.</t>
  </si>
  <si>
    <t>Passzív időbeli elhatárolásként számviteli szolgáltatás díja és kölcsönök után fizetendő kamat került kimutatásra.</t>
  </si>
</sst>
</file>

<file path=xl/styles.xml><?xml version="1.0" encoding="utf-8"?>
<styleSheet xmlns="http://schemas.openxmlformats.org/spreadsheetml/2006/main">
  <numFmts count="3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 _F_t_-;\-* #,##0.0\ _F_t_-;_-* &quot;-&quot;??\ _F_t_-;_-@_-"/>
    <numFmt numFmtId="165" formatCode="_-* #,##0\ _F_t_-;\-* #,##0\ _F_t_-;_-* &quot;-&quot;??\ _F_t_-;_-@_-"/>
    <numFmt numFmtId="166" formatCode="#,##0\ _F_t"/>
    <numFmt numFmtId="167" formatCode="0.0"/>
    <numFmt numFmtId="168" formatCode="_-* #,##0.000\ _F_t_-;\-* #,##0.000\ _F_t_-;_-* &quot;-&quot;??\ _F_t_-;_-@_-"/>
    <numFmt numFmtId="169" formatCode="_-* #,##0.0000\ _F_t_-;\-* #,##0.0000\ _F_t_-;_-* &quot;-&quot;??\ _F_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 #,##0_);_(* \(#,##0\);_(* &quot;-&quot;??_);_(@_)"/>
    <numFmt numFmtId="180" formatCode="\(#,##0\);\ \-"/>
    <numFmt numFmtId="181" formatCode="\-\(*#\ ##0_);_(*(#,##0\);_(* &quot;-&quot;??_);\ _(@_)"/>
    <numFmt numFmtId="182" formatCode="_(*#\ ##0_);_(*(#,##0\);_(* &quot;-&quot;??_);\ _(@_)"/>
    <numFmt numFmtId="183" formatCode="_(*#\ ##0_);_(*(#,##0\);_(* &quot;-&quot;\ ??_);\ _(@_)"/>
    <numFmt numFmtId="184" formatCode="dd/mmmm/yyyy"/>
    <numFmt numFmtId="185" formatCode="yyyy/\ mmmm\ d\."/>
    <numFmt numFmtId="186" formatCode="yyyy/\ mmm/\ d\."/>
    <numFmt numFmtId="187" formatCode="&quot;Igen&quot;;&quot;Igen&quot;;&quot;Nem&quot;"/>
    <numFmt numFmtId="188" formatCode="&quot;Igaz&quot;;&quot;Igaz&quot;;&quot;Hamis&quot;"/>
    <numFmt numFmtId="189" formatCode="&quot;Be&quot;;&quot;Be&quot;;&quot;Ki&quot;"/>
    <numFmt numFmtId="190" formatCode="[$-40E]yyyy\.\ mmmm\ d\."/>
    <numFmt numFmtId="191" formatCode="[$¥€-2]\ #\ ##,000_);[Red]\([$€-2]\ #\ ##,000\)"/>
    <numFmt numFmtId="192" formatCode="#,##0.000"/>
  </numFmts>
  <fonts count="98">
    <font>
      <sz val="10"/>
      <name val="Arial CE"/>
      <family val="0"/>
    </font>
    <font>
      <sz val="10"/>
      <name val="Verdana"/>
      <family val="2"/>
    </font>
    <font>
      <b/>
      <sz val="18"/>
      <name val="Verdana"/>
      <family val="2"/>
    </font>
    <font>
      <sz val="16"/>
      <name val="Verdana"/>
      <family val="2"/>
    </font>
    <font>
      <b/>
      <u val="single"/>
      <sz val="16"/>
      <name val="Verdana"/>
      <family val="2"/>
    </font>
    <font>
      <b/>
      <sz val="10"/>
      <name val="Verdana"/>
      <family val="2"/>
    </font>
    <font>
      <b/>
      <sz val="8"/>
      <name val="Verdana"/>
      <family val="2"/>
    </font>
    <font>
      <sz val="8"/>
      <name val="Verdana"/>
      <family val="2"/>
    </font>
    <font>
      <b/>
      <u val="single"/>
      <sz val="8"/>
      <name val="Verdana"/>
      <family val="2"/>
    </font>
    <font>
      <b/>
      <u val="single"/>
      <sz val="10"/>
      <name val="Verdana"/>
      <family val="2"/>
    </font>
    <font>
      <sz val="10"/>
      <name val="Geneva"/>
      <family val="0"/>
    </font>
    <font>
      <u val="single"/>
      <sz val="8"/>
      <color indexed="12"/>
      <name val="Geneva"/>
      <family val="0"/>
    </font>
    <font>
      <u val="single"/>
      <sz val="8"/>
      <color indexed="36"/>
      <name val="Geneva"/>
      <family val="0"/>
    </font>
    <font>
      <b/>
      <sz val="12"/>
      <name val="Times New Roman CE"/>
      <family val="1"/>
    </font>
    <font>
      <sz val="12"/>
      <name val="Times New Roman CE"/>
      <family val="1"/>
    </font>
    <font>
      <b/>
      <u val="single"/>
      <sz val="12"/>
      <name val="Times New Roman CE"/>
      <family val="1"/>
    </font>
    <font>
      <b/>
      <sz val="14"/>
      <name val="Times New Roman CE"/>
      <family val="1"/>
    </font>
    <font>
      <i/>
      <sz val="12"/>
      <name val="Times New Roman CE"/>
      <family val="1"/>
    </font>
    <font>
      <sz val="10"/>
      <name val="Times New Roman CE"/>
      <family val="1"/>
    </font>
    <font>
      <b/>
      <sz val="16"/>
      <name val="Times New Roman CE"/>
      <family val="1"/>
    </font>
    <font>
      <sz val="14"/>
      <name val="Times New Roman CE"/>
      <family val="1"/>
    </font>
    <font>
      <sz val="13"/>
      <name val="Times New Roman CE"/>
      <family val="1"/>
    </font>
    <font>
      <sz val="12"/>
      <name val="Times New Roman"/>
      <family val="1"/>
    </font>
    <font>
      <u val="single"/>
      <sz val="12"/>
      <name val="Times New Roman CE"/>
      <family val="1"/>
    </font>
    <font>
      <b/>
      <sz val="15"/>
      <name val="Times New Roman CE"/>
      <family val="1"/>
    </font>
    <font>
      <b/>
      <sz val="10"/>
      <name val="Times New Roman CE"/>
      <family val="1"/>
    </font>
    <font>
      <b/>
      <sz val="13"/>
      <name val="Times New Roman CE"/>
      <family val="1"/>
    </font>
    <font>
      <b/>
      <sz val="10"/>
      <name val="Geneva"/>
      <family val="0"/>
    </font>
    <font>
      <i/>
      <sz val="10"/>
      <name val="Times New Roman CE"/>
      <family val="1"/>
    </font>
    <font>
      <sz val="8"/>
      <color indexed="12"/>
      <name val="Verdana"/>
      <family val="2"/>
    </font>
    <font>
      <b/>
      <sz val="9"/>
      <name val="Verdana"/>
      <family val="2"/>
    </font>
    <font>
      <sz val="9"/>
      <name val="Verdana"/>
      <family val="2"/>
    </font>
    <font>
      <i/>
      <sz val="9"/>
      <name val="Verdana"/>
      <family val="2"/>
    </font>
    <font>
      <b/>
      <i/>
      <sz val="9"/>
      <name val="Verdana"/>
      <family val="2"/>
    </font>
    <font>
      <b/>
      <u val="single"/>
      <sz val="9"/>
      <name val="Verdana"/>
      <family val="2"/>
    </font>
    <font>
      <b/>
      <sz val="9"/>
      <name val="Arial"/>
      <family val="2"/>
    </font>
    <font>
      <sz val="9"/>
      <name val="Arial CE"/>
      <family val="0"/>
    </font>
    <font>
      <sz val="9"/>
      <name val="Arial"/>
      <family val="2"/>
    </font>
    <font>
      <u val="single"/>
      <sz val="9"/>
      <name val="Arial"/>
      <family val="2"/>
    </font>
    <font>
      <b/>
      <sz val="9"/>
      <name val="Times New Roman"/>
      <family val="1"/>
    </font>
    <font>
      <i/>
      <sz val="9"/>
      <name val="Arial CE"/>
      <family val="0"/>
    </font>
    <font>
      <i/>
      <sz val="9"/>
      <name val="Times New Roman"/>
      <family val="1"/>
    </font>
    <font>
      <sz val="12"/>
      <name val="Verdana"/>
      <family val="2"/>
    </font>
    <font>
      <b/>
      <sz val="12"/>
      <name val="Verdana"/>
      <family val="2"/>
    </font>
    <font>
      <sz val="12"/>
      <color indexed="10"/>
      <name val="Verdana"/>
      <family val="2"/>
    </font>
    <font>
      <b/>
      <u val="single"/>
      <sz val="12"/>
      <name val="Verdana"/>
      <family val="2"/>
    </font>
    <font>
      <sz val="12"/>
      <name val="Arial CE"/>
      <family val="0"/>
    </font>
    <font>
      <sz val="8"/>
      <name val="Arial CE"/>
      <family val="0"/>
    </font>
    <font>
      <b/>
      <sz val="12"/>
      <color indexed="10"/>
      <name val="Verdana"/>
      <family val="2"/>
    </font>
    <font>
      <sz val="8"/>
      <color indexed="10"/>
      <name val="Verdana"/>
      <family val="2"/>
    </font>
    <font>
      <b/>
      <sz val="10"/>
      <color indexed="10"/>
      <name val="Verdana"/>
      <family val="2"/>
    </font>
    <font>
      <sz val="8"/>
      <name val="Arial"/>
      <family val="2"/>
    </font>
    <font>
      <i/>
      <sz val="8"/>
      <name val="Arial"/>
      <family val="2"/>
    </font>
    <font>
      <b/>
      <i/>
      <sz val="8"/>
      <name val="Arial"/>
      <family val="2"/>
    </font>
    <font>
      <b/>
      <sz val="8"/>
      <name val="Arial"/>
      <family val="2"/>
    </font>
    <font>
      <b/>
      <sz val="8"/>
      <name val="Arial CE"/>
      <family val="0"/>
    </font>
    <font>
      <b/>
      <i/>
      <sz val="8"/>
      <color indexed="16"/>
      <name val="Arial"/>
      <family val="2"/>
    </font>
    <font>
      <b/>
      <sz val="8"/>
      <color indexed="16"/>
      <name val="Arial"/>
      <family val="2"/>
    </font>
    <font>
      <i/>
      <sz val="8"/>
      <name val="Arial CE"/>
      <family val="0"/>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b/>
      <i/>
      <sz val="10"/>
      <color indexed="16"/>
      <name val="Arial"/>
      <family val="2"/>
    </font>
    <font>
      <b/>
      <sz val="12"/>
      <color indexed="16"/>
      <name val="Arial"/>
      <family val="2"/>
    </font>
    <font>
      <b/>
      <sz val="10"/>
      <color indexed="16"/>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i/>
      <sz val="10"/>
      <color rgb="FF800000"/>
      <name val="Arial"/>
      <family val="2"/>
    </font>
    <font>
      <b/>
      <sz val="12"/>
      <color rgb="FF800000"/>
      <name val="Arial"/>
      <family val="2"/>
    </font>
    <font>
      <b/>
      <sz val="10"/>
      <color rgb="FF8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color indexed="63"/>
      </top>
      <bottom style="thin"/>
    </border>
    <border>
      <left style="medium"/>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thin"/>
      <bottom style="medium"/>
    </border>
    <border>
      <left style="thin"/>
      <right>
        <color indexed="63"/>
      </right>
      <top>
        <color indexed="63"/>
      </top>
      <bottom style="medium"/>
    </border>
    <border>
      <left>
        <color indexed="63"/>
      </left>
      <right style="thin"/>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style="medium"/>
      <top>
        <color indexed="63"/>
      </top>
      <bottom>
        <color indexed="63"/>
      </bottom>
    </border>
    <border>
      <left style="thick"/>
      <right style="thick"/>
      <top style="thick"/>
      <bottom style="thick"/>
    </border>
    <border>
      <left>
        <color indexed="63"/>
      </left>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medium"/>
      <top style="thin"/>
      <bottom style="medium"/>
    </border>
    <border>
      <left>
        <color indexed="63"/>
      </left>
      <right>
        <color indexed="63"/>
      </right>
      <top style="medium"/>
      <bottom>
        <color indexed="63"/>
      </bottom>
    </border>
    <border>
      <left style="medium"/>
      <right style="thin"/>
      <top style="medium"/>
      <bottom style="thin"/>
    </border>
    <border>
      <left>
        <color indexed="63"/>
      </left>
      <right style="medium"/>
      <top style="medium"/>
      <bottom style="thin"/>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8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0" fillId="0" borderId="0" applyFont="0" applyFill="0" applyBorder="0" applyAlignment="0" applyProtection="0"/>
    <xf numFmtId="0" fontId="86" fillId="0" borderId="0" applyNumberFormat="0" applyFill="0" applyBorder="0" applyAlignment="0" applyProtection="0"/>
    <xf numFmtId="0" fontId="11" fillId="0" borderId="0" applyNumberFormat="0" applyFill="0" applyBorder="0" applyAlignment="0" applyProtection="0"/>
    <xf numFmtId="0" fontId="87" fillId="0" borderId="6" applyNumberFormat="0" applyFill="0" applyAlignment="0" applyProtection="0"/>
    <xf numFmtId="0" fontId="0" fillId="22" borderId="7" applyNumberFormat="0" applyFont="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8" fillId="29" borderId="0" applyNumberFormat="0" applyBorder="0" applyAlignment="0" applyProtection="0"/>
    <xf numFmtId="0" fontId="89" fillId="30" borderId="8" applyNumberFormat="0" applyAlignment="0" applyProtection="0"/>
    <xf numFmtId="0" fontId="12" fillId="0" borderId="0" applyNumberFormat="0" applyFill="0" applyBorder="0" applyAlignment="0" applyProtection="0"/>
    <xf numFmtId="0" fontId="90" fillId="0" borderId="0" applyNumberFormat="0" applyFill="0" applyBorder="0" applyAlignment="0" applyProtection="0"/>
    <xf numFmtId="0" fontId="10" fillId="0" borderId="0">
      <alignment/>
      <protection/>
    </xf>
    <xf numFmtId="0" fontId="10" fillId="0" borderId="0">
      <alignment/>
      <protection/>
    </xf>
    <xf numFmtId="0" fontId="9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31" borderId="0" applyNumberFormat="0" applyBorder="0" applyAlignment="0" applyProtection="0"/>
    <xf numFmtId="0" fontId="93" fillId="32" borderId="0" applyNumberFormat="0" applyBorder="0" applyAlignment="0" applyProtection="0"/>
    <xf numFmtId="0" fontId="94" fillId="30" borderId="1" applyNumberFormat="0" applyAlignment="0" applyProtection="0"/>
    <xf numFmtId="9" fontId="0" fillId="0" borderId="0" applyFont="0" applyFill="0" applyBorder="0" applyAlignment="0" applyProtection="0"/>
  </cellStyleXfs>
  <cellXfs count="124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vertical="center"/>
    </xf>
    <xf numFmtId="0" fontId="4" fillId="0" borderId="0" xfId="0" applyFont="1" applyAlignment="1">
      <alignment/>
    </xf>
    <xf numFmtId="0" fontId="5" fillId="0" borderId="0" xfId="0" applyFont="1" applyAlignment="1">
      <alignment/>
    </xf>
    <xf numFmtId="0" fontId="1" fillId="0" borderId="0" xfId="0" applyFont="1" applyBorder="1" applyAlignment="1">
      <alignment vertical="center"/>
    </xf>
    <xf numFmtId="3" fontId="1" fillId="0" borderId="0" xfId="0" applyNumberFormat="1" applyFont="1" applyBorder="1" applyAlignment="1">
      <alignment vertical="center"/>
    </xf>
    <xf numFmtId="3" fontId="1" fillId="0" borderId="0" xfId="0" applyNumberFormat="1" applyFont="1" applyBorder="1" applyAlignment="1">
      <alignment horizontal="center"/>
    </xf>
    <xf numFmtId="0" fontId="5" fillId="0" borderId="0" xfId="0" applyFont="1" applyAlignment="1">
      <alignment vertical="center"/>
    </xf>
    <xf numFmtId="0" fontId="1" fillId="0" borderId="0" xfId="0" applyFont="1" applyAlignment="1">
      <alignment/>
    </xf>
    <xf numFmtId="3" fontId="5" fillId="0" borderId="0" xfId="0" applyNumberFormat="1"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1" fillId="0" borderId="0" xfId="0" applyFont="1" applyAlignment="1">
      <alignment horizontal="center" vertical="top"/>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justify"/>
    </xf>
    <xf numFmtId="0" fontId="6"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xf>
    <xf numFmtId="11" fontId="6" fillId="0" borderId="13" xfId="0" applyNumberFormat="1" applyFont="1" applyBorder="1" applyAlignment="1">
      <alignment horizontal="center" vertical="center"/>
    </xf>
    <xf numFmtId="0" fontId="6" fillId="0" borderId="14" xfId="0" applyFont="1" applyBorder="1" applyAlignment="1">
      <alignment vertical="center"/>
    </xf>
    <xf numFmtId="165" fontId="6" fillId="0" borderId="15" xfId="40" applyNumberFormat="1" applyFont="1" applyBorder="1" applyAlignment="1" applyProtection="1">
      <alignment horizontal="center" vertical="center"/>
      <protection/>
    </xf>
    <xf numFmtId="0" fontId="6"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165" fontId="7" fillId="0" borderId="18" xfId="4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vertical="center"/>
    </xf>
    <xf numFmtId="165" fontId="7" fillId="0" borderId="21" xfId="40" applyNumberFormat="1"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vertical="center"/>
    </xf>
    <xf numFmtId="0" fontId="7" fillId="0" borderId="22" xfId="0" applyFont="1" applyBorder="1" applyAlignment="1">
      <alignment horizontal="center" vertical="center"/>
    </xf>
    <xf numFmtId="0" fontId="7" fillId="0" borderId="11" xfId="0" applyFont="1" applyBorder="1" applyAlignment="1">
      <alignment vertical="center"/>
    </xf>
    <xf numFmtId="165" fontId="7" fillId="0" borderId="10" xfId="40" applyNumberFormat="1" applyFont="1" applyBorder="1" applyAlignment="1">
      <alignment horizontal="center" vertical="center"/>
    </xf>
    <xf numFmtId="165" fontId="6" fillId="0" borderId="15" xfId="4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vertical="center"/>
    </xf>
    <xf numFmtId="0" fontId="7" fillId="0" borderId="22" xfId="0" applyFont="1" applyBorder="1" applyAlignment="1">
      <alignment horizontal="center"/>
    </xf>
    <xf numFmtId="0" fontId="7" fillId="0" borderId="25" xfId="0" applyFont="1" applyBorder="1" applyAlignment="1">
      <alignment horizontal="center"/>
    </xf>
    <xf numFmtId="0" fontId="7" fillId="0" borderId="16" xfId="0" applyFont="1" applyBorder="1" applyAlignment="1">
      <alignment horizontal="center"/>
    </xf>
    <xf numFmtId="0" fontId="7" fillId="0" borderId="24" xfId="0" applyFont="1" applyBorder="1" applyAlignment="1">
      <alignment vertical="center" wrapText="1"/>
    </xf>
    <xf numFmtId="166" fontId="5" fillId="0" borderId="0" xfId="0" applyNumberFormat="1" applyFont="1" applyBorder="1" applyAlignment="1">
      <alignment horizontal="left" vertical="center"/>
    </xf>
    <xf numFmtId="0" fontId="5" fillId="0" borderId="0" xfId="0" applyFont="1" applyAlignment="1">
      <alignment horizontal="left"/>
    </xf>
    <xf numFmtId="0" fontId="5" fillId="0" borderId="0" xfId="0" applyFont="1" applyAlignment="1">
      <alignment horizontal="right"/>
    </xf>
    <xf numFmtId="0" fontId="1" fillId="0" borderId="0" xfId="0" applyFont="1" applyAlignment="1">
      <alignment horizontal="left"/>
    </xf>
    <xf numFmtId="0" fontId="7" fillId="0" borderId="0" xfId="0" applyFont="1" applyBorder="1" applyAlignment="1">
      <alignment vertical="center"/>
    </xf>
    <xf numFmtId="3" fontId="7" fillId="0" borderId="0" xfId="0" applyNumberFormat="1" applyFont="1" applyBorder="1" applyAlignment="1">
      <alignment vertical="center"/>
    </xf>
    <xf numFmtId="3" fontId="7" fillId="0" borderId="0" xfId="0" applyNumberFormat="1" applyFont="1" applyBorder="1" applyAlignment="1">
      <alignment horizontal="center"/>
    </xf>
    <xf numFmtId="0" fontId="7" fillId="0" borderId="26"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xf>
    <xf numFmtId="3" fontId="6" fillId="0" borderId="0" xfId="0" applyNumberFormat="1" applyFont="1" applyBorder="1" applyAlignment="1">
      <alignment vertical="center"/>
    </xf>
    <xf numFmtId="0" fontId="7" fillId="0" borderId="21" xfId="0" applyFont="1" applyBorder="1" applyAlignment="1">
      <alignment horizontal="center" vertical="center"/>
    </xf>
    <xf numFmtId="0" fontId="6" fillId="0" borderId="27" xfId="0" applyFont="1" applyBorder="1" applyAlignment="1">
      <alignment horizontal="center" vertical="center"/>
    </xf>
    <xf numFmtId="11" fontId="6" fillId="0" borderId="27" xfId="0" applyNumberFormat="1" applyFont="1" applyBorder="1" applyAlignment="1">
      <alignment horizontal="center" vertical="center"/>
    </xf>
    <xf numFmtId="0" fontId="6" fillId="0" borderId="27" xfId="0" applyFont="1" applyBorder="1" applyAlignment="1">
      <alignment vertical="center"/>
    </xf>
    <xf numFmtId="165" fontId="7" fillId="0" borderId="21" xfId="40" applyNumberFormat="1" applyFont="1" applyBorder="1" applyAlignment="1">
      <alignment horizontal="right" vertical="center"/>
    </xf>
    <xf numFmtId="165" fontId="6" fillId="0" borderId="15" xfId="40" applyNumberFormat="1" applyFont="1" applyBorder="1" applyAlignment="1">
      <alignment horizontal="right" vertical="center"/>
    </xf>
    <xf numFmtId="165" fontId="6" fillId="0" borderId="28" xfId="40" applyNumberFormat="1" applyFont="1" applyBorder="1" applyAlignment="1">
      <alignment horizontal="right" vertical="center"/>
    </xf>
    <xf numFmtId="165" fontId="7" fillId="0" borderId="10" xfId="40" applyNumberFormat="1" applyFont="1" applyBorder="1" applyAlignment="1">
      <alignment horizontal="right" vertical="center"/>
    </xf>
    <xf numFmtId="165" fontId="7" fillId="0" borderId="18" xfId="40" applyNumberFormat="1" applyFont="1" applyBorder="1" applyAlignment="1">
      <alignment horizontal="right" vertical="center"/>
    </xf>
    <xf numFmtId="165" fontId="7" fillId="0" borderId="20" xfId="40" applyNumberFormat="1" applyFont="1" applyBorder="1" applyAlignment="1">
      <alignment horizontal="right" vertical="center"/>
    </xf>
    <xf numFmtId="165" fontId="7" fillId="0" borderId="11" xfId="40" applyNumberFormat="1" applyFont="1" applyBorder="1" applyAlignment="1">
      <alignment horizontal="right" vertical="center"/>
    </xf>
    <xf numFmtId="165" fontId="6" fillId="0" borderId="14" xfId="40" applyNumberFormat="1" applyFont="1" applyBorder="1" applyAlignment="1">
      <alignment horizontal="right" vertical="center"/>
    </xf>
    <xf numFmtId="165" fontId="7" fillId="0" borderId="17" xfId="40" applyNumberFormat="1" applyFont="1" applyBorder="1" applyAlignment="1">
      <alignment horizontal="right" vertical="center"/>
    </xf>
    <xf numFmtId="0" fontId="7" fillId="0" borderId="20" xfId="0" applyFont="1" applyBorder="1" applyAlignment="1">
      <alignment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6" fillId="0" borderId="12" xfId="0" applyFont="1" applyBorder="1" applyAlignment="1">
      <alignment horizontal="center"/>
    </xf>
    <xf numFmtId="0" fontId="7" fillId="0" borderId="0" xfId="0" applyFont="1" applyAlignment="1">
      <alignment/>
    </xf>
    <xf numFmtId="0" fontId="6" fillId="0" borderId="0" xfId="0" applyFont="1" applyAlignment="1">
      <alignment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7" fillId="0" borderId="0" xfId="0" applyFont="1" applyBorder="1" applyAlignment="1">
      <alignment/>
    </xf>
    <xf numFmtId="0" fontId="7" fillId="0" borderId="0" xfId="0" applyFont="1" applyBorder="1" applyAlignment="1" applyProtection="1">
      <alignmen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xf>
    <xf numFmtId="11" fontId="7" fillId="0" borderId="0" xfId="0" applyNumberFormat="1" applyFont="1" applyBorder="1" applyAlignment="1">
      <alignment horizontal="center" vertical="center"/>
    </xf>
    <xf numFmtId="11" fontId="7" fillId="0" borderId="19" xfId="0" applyNumberFormat="1" applyFont="1" applyBorder="1" applyAlignment="1">
      <alignment horizontal="center" vertical="center"/>
    </xf>
    <xf numFmtId="0" fontId="7" fillId="0" borderId="26" xfId="0" applyFont="1" applyBorder="1" applyAlignment="1" applyProtection="1">
      <alignment vertical="center" wrapText="1"/>
      <protection locked="0"/>
    </xf>
    <xf numFmtId="0" fontId="7" fillId="0" borderId="29" xfId="0" applyFont="1" applyBorder="1" applyAlignment="1">
      <alignment vertical="center"/>
    </xf>
    <xf numFmtId="0" fontId="7" fillId="0" borderId="30" xfId="0" applyFont="1" applyBorder="1" applyAlignment="1">
      <alignment vertical="center"/>
    </xf>
    <xf numFmtId="0" fontId="6" fillId="0" borderId="13" xfId="0" applyFont="1" applyBorder="1" applyAlignment="1">
      <alignment horizontal="center"/>
    </xf>
    <xf numFmtId="0" fontId="6" fillId="0" borderId="27" xfId="0" applyFont="1" applyBorder="1" applyAlignment="1">
      <alignment/>
    </xf>
    <xf numFmtId="0" fontId="6" fillId="0" borderId="0" xfId="0" applyFont="1" applyBorder="1" applyAlignment="1">
      <alignment horizontal="left" vertical="center"/>
    </xf>
    <xf numFmtId="0" fontId="6" fillId="0" borderId="14" xfId="0" applyFont="1" applyBorder="1" applyAlignment="1">
      <alignment horizontal="left" vertical="center"/>
    </xf>
    <xf numFmtId="11" fontId="7" fillId="0" borderId="22" xfId="0" applyNumberFormat="1" applyFont="1" applyBorder="1" applyAlignment="1">
      <alignment horizontal="center" vertical="center"/>
    </xf>
    <xf numFmtId="3" fontId="7" fillId="0" borderId="0" xfId="0" applyNumberFormat="1" applyFont="1" applyBorder="1" applyAlignment="1">
      <alignment horizontal="center" vertical="center"/>
    </xf>
    <xf numFmtId="165" fontId="6" fillId="0" borderId="15" xfId="40" applyNumberFormat="1" applyFont="1" applyBorder="1" applyAlignment="1">
      <alignment vertical="center"/>
    </xf>
    <xf numFmtId="165" fontId="7" fillId="0" borderId="18" xfId="40" applyNumberFormat="1" applyFont="1" applyBorder="1" applyAlignment="1">
      <alignment vertical="center"/>
    </xf>
    <xf numFmtId="165" fontId="7" fillId="0" borderId="21" xfId="40" applyNumberFormat="1" applyFont="1" applyBorder="1" applyAlignment="1">
      <alignment vertical="center"/>
    </xf>
    <xf numFmtId="165" fontId="7" fillId="0" borderId="10" xfId="40" applyNumberFormat="1" applyFont="1" applyBorder="1" applyAlignment="1">
      <alignment vertical="center"/>
    </xf>
    <xf numFmtId="165" fontId="7" fillId="0" borderId="0" xfId="40" applyNumberFormat="1" applyFont="1" applyBorder="1" applyAlignment="1">
      <alignment/>
    </xf>
    <xf numFmtId="165" fontId="6" fillId="0" borderId="15" xfId="40" applyNumberFormat="1" applyFont="1" applyBorder="1" applyAlignment="1">
      <alignment/>
    </xf>
    <xf numFmtId="0" fontId="6" fillId="0" borderId="0" xfId="0" applyFont="1" applyBorder="1" applyAlignment="1">
      <alignment vertical="center"/>
    </xf>
    <xf numFmtId="0" fontId="8" fillId="0" borderId="0" xfId="0" applyFont="1" applyAlignment="1">
      <alignment/>
    </xf>
    <xf numFmtId="0" fontId="7" fillId="0" borderId="21"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horizontal="center" vertical="center"/>
    </xf>
    <xf numFmtId="0" fontId="7" fillId="0" borderId="18" xfId="0" applyFont="1" applyBorder="1" applyAlignment="1">
      <alignment vertical="center"/>
    </xf>
    <xf numFmtId="0" fontId="7" fillId="0" borderId="33" xfId="0" applyFont="1" applyBorder="1" applyAlignment="1">
      <alignment vertical="center"/>
    </xf>
    <xf numFmtId="0" fontId="6" fillId="0" borderId="15" xfId="0" applyFont="1" applyBorder="1" applyAlignment="1">
      <alignment vertical="center" wrapText="1"/>
    </xf>
    <xf numFmtId="0" fontId="3" fillId="0" borderId="0" xfId="0" applyFont="1" applyBorder="1" applyAlignment="1">
      <alignment horizontal="center"/>
    </xf>
    <xf numFmtId="0" fontId="7" fillId="0" borderId="15" xfId="0" applyFont="1" applyBorder="1" applyAlignment="1">
      <alignment vertical="center"/>
    </xf>
    <xf numFmtId="165" fontId="6" fillId="0" borderId="33" xfId="40" applyNumberFormat="1" applyFont="1" applyBorder="1" applyAlignment="1">
      <alignment vertical="center"/>
    </xf>
    <xf numFmtId="0" fontId="7" fillId="0" borderId="21" xfId="0" applyFont="1" applyBorder="1" applyAlignment="1">
      <alignment vertical="center" wrapText="1"/>
    </xf>
    <xf numFmtId="165" fontId="6" fillId="0" borderId="18" xfId="40" applyNumberFormat="1"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vertical="center" wrapText="1"/>
    </xf>
    <xf numFmtId="165" fontId="6" fillId="0" borderId="35" xfId="40" applyNumberFormat="1" applyFont="1" applyBorder="1" applyAlignment="1">
      <alignment vertical="center"/>
    </xf>
    <xf numFmtId="0" fontId="6" fillId="0" borderId="10" xfId="0" applyFont="1" applyBorder="1" applyAlignment="1">
      <alignment vertical="center"/>
    </xf>
    <xf numFmtId="165" fontId="6" fillId="0" borderId="10" xfId="40" applyNumberFormat="1" applyFont="1" applyBorder="1" applyAlignment="1">
      <alignment vertical="center"/>
    </xf>
    <xf numFmtId="0" fontId="6" fillId="0" borderId="33" xfId="0" applyFont="1" applyBorder="1" applyAlignment="1">
      <alignment vertical="center"/>
    </xf>
    <xf numFmtId="165" fontId="1" fillId="0" borderId="0" xfId="40" applyNumberFormat="1" applyFont="1" applyAlignment="1">
      <alignment/>
    </xf>
    <xf numFmtId="0" fontId="9" fillId="0" borderId="0" xfId="0" applyFont="1" applyAlignment="1">
      <alignment horizontal="center"/>
    </xf>
    <xf numFmtId="0" fontId="1" fillId="0" borderId="0" xfId="0" applyFont="1" applyBorder="1" applyAlignment="1">
      <alignment horizontal="center"/>
    </xf>
    <xf numFmtId="0" fontId="0" fillId="0" borderId="0" xfId="0" applyFont="1" applyAlignment="1">
      <alignment/>
    </xf>
    <xf numFmtId="0" fontId="9" fillId="0" borderId="0" xfId="0" applyFont="1" applyAlignment="1">
      <alignment/>
    </xf>
    <xf numFmtId="3" fontId="7" fillId="0" borderId="0" xfId="0" applyNumberFormat="1" applyFont="1" applyAlignment="1">
      <alignment horizontal="righ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11" fontId="7" fillId="0" borderId="36" xfId="0" applyNumberFormat="1" applyFont="1" applyBorder="1" applyAlignment="1">
      <alignment horizontal="center" vertical="center"/>
    </xf>
    <xf numFmtId="165" fontId="7" fillId="0" borderId="37" xfId="40" applyNumberFormat="1" applyFont="1" applyBorder="1" applyAlignment="1">
      <alignment vertical="center"/>
    </xf>
    <xf numFmtId="0" fontId="7" fillId="0" borderId="38" xfId="0" applyFont="1" applyBorder="1" applyAlignment="1">
      <alignment horizontal="center" vertical="center"/>
    </xf>
    <xf numFmtId="165" fontId="7" fillId="0" borderId="39" xfId="40" applyNumberFormat="1" applyFont="1" applyBorder="1" applyAlignment="1">
      <alignment vertical="center"/>
    </xf>
    <xf numFmtId="165" fontId="6" fillId="0" borderId="28" xfId="40" applyNumberFormat="1" applyFont="1" applyBorder="1" applyAlignment="1">
      <alignment vertical="center"/>
    </xf>
    <xf numFmtId="0" fontId="7" fillId="0" borderId="40" xfId="0" applyFont="1" applyBorder="1" applyAlignment="1">
      <alignment horizontal="center" vertical="center"/>
    </xf>
    <xf numFmtId="165" fontId="7" fillId="0" borderId="41" xfId="40" applyNumberFormat="1" applyFont="1" applyBorder="1" applyAlignment="1">
      <alignment vertical="center"/>
    </xf>
    <xf numFmtId="0" fontId="7" fillId="0" borderId="42" xfId="0" applyFont="1" applyBorder="1" applyAlignment="1">
      <alignment horizontal="center" vertical="center"/>
    </xf>
    <xf numFmtId="165" fontId="6" fillId="0" borderId="43" xfId="40" applyNumberFormat="1" applyFont="1" applyBorder="1" applyAlignment="1">
      <alignment vertical="center"/>
    </xf>
    <xf numFmtId="0" fontId="7" fillId="0" borderId="39" xfId="0" applyFont="1" applyBorder="1" applyAlignment="1">
      <alignment horizontal="center" vertical="center"/>
    </xf>
    <xf numFmtId="165" fontId="6" fillId="0" borderId="44" xfId="40" applyNumberFormat="1" applyFont="1" applyBorder="1" applyAlignment="1">
      <alignment vertical="center"/>
    </xf>
    <xf numFmtId="0" fontId="6" fillId="0" borderId="40" xfId="0" applyFont="1" applyBorder="1" applyAlignment="1">
      <alignment horizontal="center" vertical="center"/>
    </xf>
    <xf numFmtId="165" fontId="6" fillId="0" borderId="41" xfId="40" applyNumberFormat="1" applyFont="1" applyBorder="1" applyAlignment="1">
      <alignment vertical="center"/>
    </xf>
    <xf numFmtId="0" fontId="6" fillId="0" borderId="38" xfId="0" applyFont="1" applyBorder="1" applyAlignment="1">
      <alignment horizontal="center" vertical="center"/>
    </xf>
    <xf numFmtId="165" fontId="6" fillId="0" borderId="39" xfId="40" applyNumberFormat="1" applyFont="1" applyBorder="1" applyAlignment="1">
      <alignment vertical="center"/>
    </xf>
    <xf numFmtId="0" fontId="6" fillId="0" borderId="42" xfId="0" applyFont="1" applyBorder="1" applyAlignment="1">
      <alignment horizontal="center" vertical="center"/>
    </xf>
    <xf numFmtId="0" fontId="6"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xf>
    <xf numFmtId="0" fontId="6" fillId="0" borderId="48" xfId="0" applyFont="1" applyBorder="1" applyAlignment="1">
      <alignment horizontal="center"/>
    </xf>
    <xf numFmtId="165" fontId="7" fillId="0" borderId="47" xfId="40" applyNumberFormat="1" applyFont="1" applyBorder="1" applyAlignment="1">
      <alignment/>
    </xf>
    <xf numFmtId="0" fontId="7" fillId="0" borderId="49" xfId="0" applyFont="1" applyBorder="1" applyAlignment="1">
      <alignment horizontal="center"/>
    </xf>
    <xf numFmtId="0" fontId="7" fillId="0" borderId="50" xfId="0" applyFont="1" applyBorder="1" applyAlignment="1">
      <alignment/>
    </xf>
    <xf numFmtId="0" fontId="6" fillId="0" borderId="26" xfId="0" applyFont="1" applyBorder="1" applyAlignment="1">
      <alignment horizontal="center"/>
    </xf>
    <xf numFmtId="165" fontId="7" fillId="0" borderId="50" xfId="40" applyNumberFormat="1" applyFont="1" applyBorder="1" applyAlignment="1">
      <alignment/>
    </xf>
    <xf numFmtId="0" fontId="7" fillId="0" borderId="51" xfId="0" applyFont="1" applyBorder="1" applyAlignment="1">
      <alignment horizontal="center"/>
    </xf>
    <xf numFmtId="0" fontId="7" fillId="0" borderId="52" xfId="0" applyFont="1" applyBorder="1" applyAlignment="1">
      <alignment/>
    </xf>
    <xf numFmtId="0" fontId="6" fillId="0" borderId="29" xfId="0" applyFont="1" applyBorder="1" applyAlignment="1">
      <alignment horizontal="center"/>
    </xf>
    <xf numFmtId="0" fontId="6" fillId="0" borderId="25" xfId="0" applyFont="1" applyBorder="1" applyAlignment="1">
      <alignment horizontal="center"/>
    </xf>
    <xf numFmtId="0" fontId="6" fillId="0" borderId="53" xfId="0" applyFont="1" applyBorder="1" applyAlignment="1">
      <alignment wrapText="1"/>
    </xf>
    <xf numFmtId="0" fontId="6" fillId="0" borderId="27"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xf>
    <xf numFmtId="0" fontId="6" fillId="0" borderId="30" xfId="0" applyFont="1" applyBorder="1" applyAlignment="1">
      <alignment horizontal="center"/>
    </xf>
    <xf numFmtId="165" fontId="7" fillId="0" borderId="52" xfId="40" applyNumberFormat="1" applyFont="1" applyBorder="1" applyAlignment="1">
      <alignment/>
    </xf>
    <xf numFmtId="165" fontId="7" fillId="0" borderId="55" xfId="40" applyNumberFormat="1" applyFont="1" applyBorder="1" applyAlignment="1">
      <alignment/>
    </xf>
    <xf numFmtId="0" fontId="7" fillId="0" borderId="50" xfId="0" applyFont="1" applyBorder="1" applyAlignment="1">
      <alignment wrapText="1"/>
    </xf>
    <xf numFmtId="0" fontId="7" fillId="0" borderId="52" xfId="0" applyFont="1" applyBorder="1" applyAlignment="1">
      <alignment wrapText="1"/>
    </xf>
    <xf numFmtId="0" fontId="7" fillId="0" borderId="40" xfId="0" applyFont="1" applyBorder="1" applyAlignment="1">
      <alignment horizontal="center"/>
    </xf>
    <xf numFmtId="0" fontId="7" fillId="0" borderId="36" xfId="0" applyFont="1" applyBorder="1" applyAlignment="1">
      <alignment horizontal="center"/>
    </xf>
    <xf numFmtId="0" fontId="7" fillId="0" borderId="38" xfId="0" applyFont="1" applyBorder="1" applyAlignment="1">
      <alignment horizontal="center"/>
    </xf>
    <xf numFmtId="165" fontId="6" fillId="0" borderId="28" xfId="40" applyNumberFormat="1" applyFont="1" applyBorder="1" applyAlignment="1">
      <alignment/>
    </xf>
    <xf numFmtId="0" fontId="7" fillId="0" borderId="56" xfId="0" applyFont="1" applyBorder="1" applyAlignment="1">
      <alignment horizontal="center"/>
    </xf>
    <xf numFmtId="0" fontId="7" fillId="0" borderId="57" xfId="0" applyFont="1" applyBorder="1" applyAlignment="1">
      <alignment horizontal="center" vertical="center"/>
    </xf>
    <xf numFmtId="0" fontId="7" fillId="0" borderId="58" xfId="0" applyFont="1" applyBorder="1" applyAlignment="1" applyProtection="1">
      <alignment vertical="center" wrapText="1"/>
      <protection locked="0"/>
    </xf>
    <xf numFmtId="165" fontId="7" fillId="0" borderId="59" xfId="40" applyNumberFormat="1" applyFont="1" applyBorder="1" applyAlignment="1">
      <alignment vertical="center"/>
    </xf>
    <xf numFmtId="165" fontId="7" fillId="0" borderId="60" xfId="40" applyNumberFormat="1" applyFont="1" applyBorder="1" applyAlignment="1">
      <alignment vertical="center"/>
    </xf>
    <xf numFmtId="0" fontId="7" fillId="0" borderId="61" xfId="0" applyFont="1" applyBorder="1" applyAlignment="1">
      <alignment horizontal="center"/>
    </xf>
    <xf numFmtId="165" fontId="6" fillId="0" borderId="28" xfId="40" applyNumberFormat="1" applyFont="1" applyBorder="1" applyAlignment="1" applyProtection="1">
      <alignment horizontal="center" vertical="center"/>
      <protection/>
    </xf>
    <xf numFmtId="165" fontId="7" fillId="0" borderId="41" xfId="40" applyNumberFormat="1" applyFont="1" applyBorder="1" applyAlignment="1">
      <alignment horizontal="center" vertical="center"/>
    </xf>
    <xf numFmtId="165" fontId="7" fillId="0" borderId="37" xfId="40" applyNumberFormat="1" applyFont="1" applyBorder="1" applyAlignment="1">
      <alignment horizontal="center" vertical="center"/>
    </xf>
    <xf numFmtId="165" fontId="7" fillId="0" borderId="39" xfId="40" applyNumberFormat="1" applyFont="1" applyBorder="1" applyAlignment="1">
      <alignment horizontal="center" vertical="center"/>
    </xf>
    <xf numFmtId="165" fontId="6" fillId="0" borderId="28" xfId="40" applyNumberFormat="1" applyFont="1" applyBorder="1" applyAlignment="1">
      <alignment horizontal="center" vertical="center"/>
    </xf>
    <xf numFmtId="0" fontId="7" fillId="0" borderId="49" xfId="0" applyFont="1" applyBorder="1" applyAlignment="1">
      <alignment horizontal="center" vertical="center"/>
    </xf>
    <xf numFmtId="0" fontId="7" fillId="0" borderId="62" xfId="0" applyFont="1" applyBorder="1" applyAlignment="1">
      <alignment horizontal="center"/>
    </xf>
    <xf numFmtId="0" fontId="7" fillId="0" borderId="63" xfId="0" applyFont="1" applyBorder="1" applyAlignment="1">
      <alignment horizontal="center" vertical="center"/>
    </xf>
    <xf numFmtId="0" fontId="7" fillId="0" borderId="64" xfId="0" applyFont="1" applyBorder="1" applyAlignment="1">
      <alignment vertical="center"/>
    </xf>
    <xf numFmtId="165" fontId="7" fillId="0" borderId="59" xfId="40" applyNumberFormat="1" applyFont="1" applyBorder="1" applyAlignment="1">
      <alignment horizontal="center" vertical="center"/>
    </xf>
    <xf numFmtId="165" fontId="7" fillId="0" borderId="60" xfId="40" applyNumberFormat="1" applyFont="1" applyBorder="1" applyAlignment="1">
      <alignment horizontal="center" vertical="center"/>
    </xf>
    <xf numFmtId="165" fontId="6" fillId="0" borderId="65" xfId="40" applyNumberFormat="1" applyFont="1" applyBorder="1" applyAlignment="1">
      <alignment horizontal="right" vertical="center"/>
    </xf>
    <xf numFmtId="165" fontId="7" fillId="0" borderId="66" xfId="40" applyNumberFormat="1" applyFont="1" applyBorder="1" applyAlignment="1">
      <alignment horizontal="right" vertical="center"/>
    </xf>
    <xf numFmtId="165" fontId="7" fillId="0" borderId="67" xfId="40" applyNumberFormat="1" applyFont="1" applyBorder="1" applyAlignment="1">
      <alignment horizontal="right" vertical="center"/>
    </xf>
    <xf numFmtId="165" fontId="7" fillId="0" borderId="68" xfId="40" applyNumberFormat="1" applyFont="1" applyBorder="1" applyAlignment="1">
      <alignment horizontal="right" vertical="center"/>
    </xf>
    <xf numFmtId="0" fontId="7" fillId="0" borderId="58" xfId="0" applyFont="1" applyBorder="1" applyAlignment="1">
      <alignment horizontal="center" vertical="center"/>
    </xf>
    <xf numFmtId="165" fontId="7" fillId="0" borderId="59" xfId="40" applyNumberFormat="1" applyFont="1" applyBorder="1" applyAlignment="1">
      <alignment horizontal="right" vertical="center"/>
    </xf>
    <xf numFmtId="165" fontId="7" fillId="0" borderId="69" xfId="40" applyNumberFormat="1" applyFont="1" applyBorder="1" applyAlignment="1">
      <alignment horizontal="right" vertical="center"/>
    </xf>
    <xf numFmtId="0" fontId="7" fillId="0" borderId="38" xfId="0" applyFont="1" applyBorder="1" applyAlignment="1" applyProtection="1">
      <alignment horizontal="center"/>
      <protection locked="0"/>
    </xf>
    <xf numFmtId="0" fontId="6" fillId="0" borderId="47" xfId="0" applyFont="1" applyBorder="1" applyAlignment="1">
      <alignment horizontal="center"/>
    </xf>
    <xf numFmtId="0" fontId="6" fillId="0" borderId="50"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5" xfId="0" applyFont="1" applyBorder="1" applyAlignment="1">
      <alignment horizontal="center"/>
    </xf>
    <xf numFmtId="0" fontId="6" fillId="0" borderId="70" xfId="0" applyFont="1" applyBorder="1" applyAlignment="1">
      <alignment wrapText="1"/>
    </xf>
    <xf numFmtId="0" fontId="6" fillId="0" borderId="0" xfId="0" applyFont="1" applyBorder="1" applyAlignment="1">
      <alignment horizontal="center"/>
    </xf>
    <xf numFmtId="165" fontId="6" fillId="0" borderId="70" xfId="40" applyNumberFormat="1" applyFont="1" applyBorder="1" applyAlignment="1">
      <alignment/>
    </xf>
    <xf numFmtId="165" fontId="7" fillId="0" borderId="50" xfId="40" applyNumberFormat="1" applyFont="1" applyFill="1" applyBorder="1" applyAlignment="1">
      <alignment/>
    </xf>
    <xf numFmtId="165" fontId="7" fillId="0" borderId="52" xfId="40" applyNumberFormat="1" applyFont="1" applyFill="1" applyBorder="1" applyAlignment="1">
      <alignment/>
    </xf>
    <xf numFmtId="165" fontId="6" fillId="0" borderId="53" xfId="40" applyNumberFormat="1" applyFont="1" applyFill="1" applyBorder="1" applyAlignment="1">
      <alignment/>
    </xf>
    <xf numFmtId="165" fontId="7" fillId="0" borderId="55" xfId="40" applyNumberFormat="1" applyFont="1" applyFill="1" applyBorder="1" applyAlignment="1">
      <alignment/>
    </xf>
    <xf numFmtId="0" fontId="13" fillId="0" borderId="0" xfId="58" applyFont="1" applyAlignment="1">
      <alignment horizontal="center"/>
      <protection/>
    </xf>
    <xf numFmtId="0" fontId="14" fillId="0" borderId="0" xfId="58" applyFont="1" applyAlignment="1">
      <alignment horizontal="center"/>
      <protection/>
    </xf>
    <xf numFmtId="166" fontId="13" fillId="0" borderId="0" xfId="58" applyNumberFormat="1" applyFont="1" applyBorder="1" applyAlignment="1">
      <alignment horizontal="left" vertical="center"/>
      <protection/>
    </xf>
    <xf numFmtId="0" fontId="14" fillId="0" borderId="0" xfId="58" applyFont="1">
      <alignment/>
      <protection/>
    </xf>
    <xf numFmtId="0" fontId="13" fillId="0" borderId="0" xfId="58" applyFont="1" applyAlignment="1">
      <alignment horizontal="right"/>
      <protection/>
    </xf>
    <xf numFmtId="0" fontId="14" fillId="0" borderId="0" xfId="58" applyFont="1" applyAlignment="1" applyProtection="1">
      <alignment/>
      <protection locked="0"/>
    </xf>
    <xf numFmtId="0" fontId="14" fillId="0" borderId="0" xfId="58" applyFont="1" applyAlignment="1">
      <alignment horizontal="justify"/>
      <protection/>
    </xf>
    <xf numFmtId="0" fontId="13" fillId="0" borderId="0" xfId="58" applyFont="1" applyBorder="1" applyAlignment="1">
      <alignment horizontal="center" vertical="center"/>
      <protection/>
    </xf>
    <xf numFmtId="0" fontId="14" fillId="0" borderId="0" xfId="58" applyFont="1" applyAlignment="1" applyProtection="1">
      <alignment horizontal="left"/>
      <protection locked="0"/>
    </xf>
    <xf numFmtId="0" fontId="15" fillId="0" borderId="0" xfId="58" applyFont="1" applyAlignment="1">
      <alignment horizontal="center"/>
      <protection/>
    </xf>
    <xf numFmtId="0" fontId="14" fillId="0" borderId="0" xfId="58" applyFont="1" applyBorder="1" applyAlignment="1">
      <alignment horizontal="center"/>
      <protection/>
    </xf>
    <xf numFmtId="0" fontId="15" fillId="0" borderId="0" xfId="58" applyFont="1">
      <alignment/>
      <protection/>
    </xf>
    <xf numFmtId="0" fontId="14" fillId="0" borderId="30" xfId="58" applyFont="1" applyBorder="1">
      <alignment/>
      <protection/>
    </xf>
    <xf numFmtId="0" fontId="14" fillId="0" borderId="0" xfId="58" applyFont="1" applyFill="1" applyBorder="1" applyAlignment="1">
      <alignment horizontal="center"/>
      <protection/>
    </xf>
    <xf numFmtId="0" fontId="14" fillId="0" borderId="0" xfId="58" applyFont="1" applyAlignment="1">
      <alignment horizontal="left"/>
      <protection/>
    </xf>
    <xf numFmtId="0" fontId="14" fillId="0" borderId="0" xfId="58" applyFont="1" applyBorder="1" applyAlignment="1">
      <alignment vertical="center"/>
      <protection/>
    </xf>
    <xf numFmtId="3" fontId="14" fillId="0" borderId="0" xfId="58" applyNumberFormat="1" applyFont="1" applyAlignment="1">
      <alignment horizontal="right" vertical="center"/>
      <protection/>
    </xf>
    <xf numFmtId="3" fontId="14" fillId="0" borderId="0" xfId="58" applyNumberFormat="1" applyFont="1" applyBorder="1" applyAlignment="1">
      <alignment vertical="center"/>
      <protection/>
    </xf>
    <xf numFmtId="0" fontId="18" fillId="0" borderId="0" xfId="58" applyFont="1">
      <alignment/>
      <protection/>
    </xf>
    <xf numFmtId="0" fontId="14" fillId="0" borderId="21" xfId="58" applyNumberFormat="1" applyFont="1" applyBorder="1">
      <alignment/>
      <protection/>
    </xf>
    <xf numFmtId="3" fontId="14" fillId="0" borderId="0" xfId="58" applyNumberFormat="1" applyFont="1">
      <alignment/>
      <protection/>
    </xf>
    <xf numFmtId="3" fontId="19" fillId="0" borderId="71" xfId="58" applyNumberFormat="1" applyFont="1" applyBorder="1">
      <alignment/>
      <protection/>
    </xf>
    <xf numFmtId="0" fontId="14" fillId="0" borderId="21" xfId="58" applyFont="1" applyBorder="1" applyAlignment="1" applyProtection="1">
      <alignment/>
      <protection locked="0"/>
    </xf>
    <xf numFmtId="0" fontId="16" fillId="0" borderId="72" xfId="58" applyFont="1" applyBorder="1" applyAlignment="1">
      <alignment wrapText="1"/>
      <protection/>
    </xf>
    <xf numFmtId="3" fontId="14" fillId="0" borderId="0" xfId="58" applyNumberFormat="1" applyFont="1" applyProtection="1">
      <alignment/>
      <protection locked="0"/>
    </xf>
    <xf numFmtId="3" fontId="14" fillId="0" borderId="0" xfId="58" applyNumberFormat="1" applyFont="1" applyAlignment="1" applyProtection="1">
      <alignment wrapText="1"/>
      <protection locked="0"/>
    </xf>
    <xf numFmtId="4" fontId="14" fillId="0" borderId="0" xfId="58" applyNumberFormat="1" applyFont="1" applyProtection="1">
      <alignment/>
      <protection locked="0"/>
    </xf>
    <xf numFmtId="0" fontId="18" fillId="0" borderId="0" xfId="58" applyFont="1" applyProtection="1">
      <alignment/>
      <protection locked="0"/>
    </xf>
    <xf numFmtId="0" fontId="14" fillId="0" borderId="0" xfId="58" applyFont="1" applyProtection="1">
      <alignment/>
      <protection locked="0"/>
    </xf>
    <xf numFmtId="3" fontId="14" fillId="0" borderId="0" xfId="58" applyNumberFormat="1" applyFont="1" applyAlignment="1" applyProtection="1">
      <alignment horizontal="right"/>
      <protection locked="0"/>
    </xf>
    <xf numFmtId="0" fontId="18" fillId="0" borderId="73" xfId="58" applyFont="1" applyBorder="1" applyAlignment="1" applyProtection="1">
      <alignment horizontal="center"/>
      <protection locked="0"/>
    </xf>
    <xf numFmtId="0" fontId="14" fillId="0" borderId="74" xfId="58" applyFont="1" applyBorder="1" applyAlignment="1" applyProtection="1">
      <alignment horizontal="center"/>
      <protection locked="0"/>
    </xf>
    <xf numFmtId="3" fontId="14" fillId="0" borderId="74" xfId="58" applyNumberFormat="1" applyFont="1" applyBorder="1" applyAlignment="1" applyProtection="1">
      <alignment horizontal="center"/>
      <protection locked="0"/>
    </xf>
    <xf numFmtId="3" fontId="14" fillId="0" borderId="75" xfId="58" applyNumberFormat="1" applyFont="1" applyBorder="1" applyAlignment="1" applyProtection="1">
      <alignment horizontal="center" wrapText="1"/>
      <protection locked="0"/>
    </xf>
    <xf numFmtId="3" fontId="14" fillId="0" borderId="76" xfId="58" applyNumberFormat="1" applyFont="1" applyBorder="1" applyAlignment="1" applyProtection="1">
      <alignment horizontal="center" wrapText="1"/>
      <protection locked="0"/>
    </xf>
    <xf numFmtId="0" fontId="18" fillId="0" borderId="34" xfId="58" applyFont="1" applyBorder="1" applyAlignment="1" applyProtection="1">
      <alignment horizontal="center"/>
      <protection locked="0"/>
    </xf>
    <xf numFmtId="0" fontId="14" fillId="0" borderId="77" xfId="58" applyFont="1" applyBorder="1" applyAlignment="1" applyProtection="1">
      <alignment horizontal="center"/>
      <protection locked="0"/>
    </xf>
    <xf numFmtId="3" fontId="14" fillId="0" borderId="77" xfId="58" applyNumberFormat="1" applyFont="1" applyBorder="1" applyAlignment="1" applyProtection="1">
      <alignment horizontal="center"/>
      <protection locked="0"/>
    </xf>
    <xf numFmtId="4" fontId="14" fillId="0" borderId="35" xfId="58" applyNumberFormat="1" applyFont="1" applyBorder="1" applyAlignment="1" applyProtection="1">
      <alignment horizontal="center"/>
      <protection locked="0"/>
    </xf>
    <xf numFmtId="14" fontId="14" fillId="0" borderId="44" xfId="58" applyNumberFormat="1" applyFont="1" applyBorder="1" applyAlignment="1" applyProtection="1">
      <alignment horizontal="center"/>
      <protection locked="0"/>
    </xf>
    <xf numFmtId="3" fontId="14" fillId="0" borderId="15" xfId="58" applyNumberFormat="1" applyFont="1" applyBorder="1" applyAlignment="1" applyProtection="1">
      <alignment horizontal="center"/>
      <protection locked="0"/>
    </xf>
    <xf numFmtId="3" fontId="14" fillId="0" borderId="78" xfId="58" applyNumberFormat="1" applyFont="1" applyBorder="1" applyAlignment="1" applyProtection="1">
      <alignment horizontal="center"/>
      <protection locked="0"/>
    </xf>
    <xf numFmtId="0" fontId="5" fillId="0" borderId="12" xfId="58" applyFont="1" applyBorder="1" applyAlignment="1">
      <alignment horizontal="center"/>
      <protection/>
    </xf>
    <xf numFmtId="0" fontId="16" fillId="0" borderId="14" xfId="58" applyFont="1" applyBorder="1" applyProtection="1">
      <alignment/>
      <protection/>
    </xf>
    <xf numFmtId="179" fontId="16" fillId="0" borderId="53" xfId="58" applyNumberFormat="1" applyFont="1" applyBorder="1" applyAlignment="1" applyProtection="1">
      <alignment vertical="center"/>
      <protection locked="0"/>
    </xf>
    <xf numFmtId="179" fontId="20" fillId="0" borderId="53" xfId="58" applyNumberFormat="1" applyFont="1" applyBorder="1" applyAlignment="1" applyProtection="1">
      <alignment vertical="center"/>
      <protection locked="0"/>
    </xf>
    <xf numFmtId="0" fontId="16" fillId="0" borderId="0" xfId="58" applyFont="1">
      <alignment/>
      <protection/>
    </xf>
    <xf numFmtId="0" fontId="1" fillId="0" borderId="12" xfId="58" applyFont="1" applyBorder="1" applyAlignment="1">
      <alignment horizontal="center"/>
      <protection/>
    </xf>
    <xf numFmtId="0" fontId="14" fillId="0" borderId="14" xfId="58" applyFont="1" applyBorder="1" applyProtection="1">
      <alignment/>
      <protection/>
    </xf>
    <xf numFmtId="179" fontId="21" fillId="0" borderId="53" xfId="58" applyNumberFormat="1" applyFont="1" applyBorder="1" applyAlignment="1" applyProtection="1">
      <alignment vertical="center"/>
      <protection locked="0"/>
    </xf>
    <xf numFmtId="179" fontId="14" fillId="0" borderId="53" xfId="58" applyNumberFormat="1" applyFont="1" applyBorder="1" applyAlignment="1" applyProtection="1">
      <alignment vertical="center"/>
      <protection locked="0"/>
    </xf>
    <xf numFmtId="0" fontId="1" fillId="0" borderId="40" xfId="58" applyFont="1" applyBorder="1" applyAlignment="1">
      <alignment horizontal="center"/>
      <protection/>
    </xf>
    <xf numFmtId="0" fontId="14" fillId="0" borderId="17" xfId="58" applyFont="1" applyBorder="1" applyProtection="1">
      <alignment/>
      <protection locked="0"/>
    </xf>
    <xf numFmtId="179" fontId="14" fillId="0" borderId="55" xfId="58" applyNumberFormat="1" applyFont="1" applyBorder="1" applyAlignment="1" applyProtection="1">
      <alignment vertical="center"/>
      <protection locked="0"/>
    </xf>
    <xf numFmtId="0" fontId="1" fillId="0" borderId="36" xfId="58" applyFont="1" applyBorder="1" applyAlignment="1">
      <alignment horizontal="center"/>
      <protection/>
    </xf>
    <xf numFmtId="0" fontId="14" fillId="0" borderId="20" xfId="58" applyFont="1" applyBorder="1" applyProtection="1">
      <alignment/>
      <protection locked="0"/>
    </xf>
    <xf numFmtId="179" fontId="14" fillId="0" borderId="50" xfId="58" applyNumberFormat="1" applyFont="1" applyBorder="1" applyAlignment="1" applyProtection="1">
      <alignment vertical="center"/>
      <protection locked="0"/>
    </xf>
    <xf numFmtId="0" fontId="1" fillId="0" borderId="38" xfId="58" applyFont="1" applyBorder="1" applyAlignment="1">
      <alignment horizontal="center"/>
      <protection/>
    </xf>
    <xf numFmtId="0" fontId="14" fillId="0" borderId="11" xfId="58" applyFont="1" applyBorder="1" applyProtection="1">
      <alignment/>
      <protection locked="0"/>
    </xf>
    <xf numFmtId="179" fontId="14" fillId="0" borderId="52" xfId="58" applyNumberFormat="1" applyFont="1" applyBorder="1" applyAlignment="1" applyProtection="1">
      <alignment vertical="center"/>
      <protection locked="0"/>
    </xf>
    <xf numFmtId="0" fontId="14" fillId="0" borderId="14" xfId="58" applyFont="1" applyBorder="1" applyProtection="1">
      <alignment/>
      <protection locked="0"/>
    </xf>
    <xf numFmtId="0" fontId="1" fillId="0" borderId="36" xfId="58" applyFont="1" applyBorder="1" applyAlignment="1">
      <alignment horizontal="center" vertical="center"/>
      <protection/>
    </xf>
    <xf numFmtId="0" fontId="1" fillId="0" borderId="56" xfId="58" applyFont="1" applyBorder="1" applyAlignment="1">
      <alignment horizontal="center"/>
      <protection/>
    </xf>
    <xf numFmtId="0" fontId="14" fillId="0" borderId="60" xfId="58" applyFont="1" applyBorder="1" applyProtection="1">
      <alignment/>
      <protection locked="0"/>
    </xf>
    <xf numFmtId="179" fontId="14" fillId="0" borderId="79" xfId="58" applyNumberFormat="1" applyFont="1" applyBorder="1" applyAlignment="1" applyProtection="1">
      <alignment vertical="center"/>
      <protection locked="0"/>
    </xf>
    <xf numFmtId="0" fontId="1" fillId="0" borderId="80" xfId="58" applyFont="1" applyBorder="1" applyAlignment="1">
      <alignment horizontal="center"/>
      <protection/>
    </xf>
    <xf numFmtId="0" fontId="14" fillId="0" borderId="0" xfId="58" applyFont="1" applyBorder="1" applyProtection="1">
      <alignment/>
      <protection locked="0"/>
    </xf>
    <xf numFmtId="179" fontId="18" fillId="0" borderId="0" xfId="58" applyNumberFormat="1" applyFont="1" applyBorder="1" applyAlignment="1" applyProtection="1">
      <alignment vertical="center"/>
      <protection locked="0"/>
    </xf>
    <xf numFmtId="0" fontId="1" fillId="0" borderId="0" xfId="58" applyFont="1" applyBorder="1" applyAlignment="1">
      <alignment horizontal="center"/>
      <protection/>
    </xf>
    <xf numFmtId="0" fontId="22" fillId="0" borderId="0" xfId="58" applyFont="1" applyBorder="1" applyAlignment="1">
      <alignment horizontal="center"/>
      <protection/>
    </xf>
    <xf numFmtId="0" fontId="22" fillId="0" borderId="0" xfId="58" applyFont="1" applyBorder="1" applyAlignment="1">
      <alignment/>
      <protection/>
    </xf>
    <xf numFmtId="3" fontId="23" fillId="0" borderId="0" xfId="58" applyNumberFormat="1" applyFont="1" applyAlignment="1" applyProtection="1">
      <alignment horizontal="centerContinuous"/>
      <protection/>
    </xf>
    <xf numFmtId="3" fontId="14" fillId="0" borderId="0" xfId="58" applyNumberFormat="1" applyFont="1" applyAlignment="1" applyProtection="1">
      <alignment horizontal="centerContinuous"/>
      <protection locked="0"/>
    </xf>
    <xf numFmtId="3" fontId="14" fillId="0" borderId="0" xfId="58" applyNumberFormat="1" applyFont="1" applyBorder="1" applyAlignment="1" applyProtection="1">
      <alignment horizontal="centerContinuous"/>
      <protection locked="0"/>
    </xf>
    <xf numFmtId="179" fontId="14" fillId="0" borderId="0" xfId="58" applyNumberFormat="1" applyFont="1" applyBorder="1" applyAlignment="1" applyProtection="1">
      <alignment vertical="center"/>
      <protection locked="0"/>
    </xf>
    <xf numFmtId="0" fontId="1" fillId="0" borderId="72" xfId="58" applyFont="1" applyBorder="1" applyAlignment="1">
      <alignment horizontal="center"/>
      <protection/>
    </xf>
    <xf numFmtId="0" fontId="16" fillId="0" borderId="15" xfId="58" applyFont="1" applyBorder="1" applyProtection="1">
      <alignment/>
      <protection locked="0"/>
    </xf>
    <xf numFmtId="0" fontId="14" fillId="0" borderId="15" xfId="58" applyFont="1" applyBorder="1" applyProtection="1">
      <alignment/>
      <protection locked="0"/>
    </xf>
    <xf numFmtId="0" fontId="14" fillId="0" borderId="18" xfId="58" applyFont="1" applyBorder="1" applyProtection="1">
      <alignment/>
      <protection locked="0"/>
    </xf>
    <xf numFmtId="0" fontId="14" fillId="0" borderId="21" xfId="58" applyFont="1" applyBorder="1" applyProtection="1">
      <alignment/>
      <protection locked="0"/>
    </xf>
    <xf numFmtId="0" fontId="14" fillId="0" borderId="10" xfId="58" applyFont="1" applyBorder="1" applyAlignment="1" applyProtection="1">
      <alignment horizontal="left"/>
      <protection locked="0"/>
    </xf>
    <xf numFmtId="0" fontId="14" fillId="0" borderId="21" xfId="58" applyFont="1" applyBorder="1" applyAlignment="1" applyProtection="1">
      <alignment horizontal="left"/>
      <protection locked="0"/>
    </xf>
    <xf numFmtId="0" fontId="14" fillId="0" borderId="10" xfId="58" applyFont="1" applyBorder="1" applyProtection="1">
      <alignment/>
      <protection locked="0"/>
    </xf>
    <xf numFmtId="0" fontId="14" fillId="0" borderId="15" xfId="58" applyFont="1" applyBorder="1" applyAlignment="1" applyProtection="1">
      <alignment horizontal="left"/>
      <protection locked="0"/>
    </xf>
    <xf numFmtId="0" fontId="14" fillId="0" borderId="18" xfId="58" applyFont="1" applyBorder="1" applyAlignment="1" applyProtection="1">
      <alignment horizontal="left"/>
      <protection locked="0"/>
    </xf>
    <xf numFmtId="0" fontId="1" fillId="0" borderId="38" xfId="58" applyFont="1" applyBorder="1" applyAlignment="1">
      <alignment horizontal="center" vertical="center"/>
      <protection/>
    </xf>
    <xf numFmtId="0" fontId="24" fillId="0" borderId="15" xfId="58" applyFont="1" applyBorder="1" applyProtection="1">
      <alignment/>
      <protection locked="0"/>
    </xf>
    <xf numFmtId="179" fontId="24" fillId="0" borderId="53" xfId="58" applyNumberFormat="1" applyFont="1" applyBorder="1" applyAlignment="1" applyProtection="1">
      <alignment vertical="center"/>
      <protection locked="0"/>
    </xf>
    <xf numFmtId="0" fontId="24" fillId="0" borderId="0" xfId="58" applyFont="1">
      <alignment/>
      <protection/>
    </xf>
    <xf numFmtId="0" fontId="5" fillId="0" borderId="0" xfId="58" applyFont="1" applyBorder="1" applyAlignment="1">
      <alignment horizontal="center"/>
      <protection/>
    </xf>
    <xf numFmtId="0" fontId="24" fillId="0" borderId="0" xfId="58" applyFont="1" applyBorder="1" applyProtection="1">
      <alignment/>
      <protection locked="0"/>
    </xf>
    <xf numFmtId="179" fontId="24" fillId="0" borderId="0" xfId="58" applyNumberFormat="1" applyFont="1" applyBorder="1" applyAlignment="1" applyProtection="1">
      <alignment vertical="center"/>
      <protection locked="0"/>
    </xf>
    <xf numFmtId="0" fontId="18" fillId="0" borderId="0" xfId="58" applyFont="1" applyBorder="1" applyProtection="1">
      <alignment/>
      <protection locked="0"/>
    </xf>
    <xf numFmtId="3" fontId="14" fillId="0" borderId="0" xfId="42" applyNumberFormat="1" applyFont="1" applyBorder="1" applyAlignment="1" applyProtection="1">
      <alignment/>
      <protection locked="0"/>
    </xf>
    <xf numFmtId="0" fontId="18" fillId="0" borderId="0" xfId="58" applyFont="1" applyAlignment="1" applyProtection="1">
      <alignment/>
      <protection locked="0"/>
    </xf>
    <xf numFmtId="0" fontId="18" fillId="0" borderId="0" xfId="58" applyFont="1" applyAlignment="1">
      <alignment horizontal="left"/>
      <protection/>
    </xf>
    <xf numFmtId="0" fontId="14" fillId="0" borderId="0" xfId="58" applyFont="1" applyAlignment="1" applyProtection="1">
      <alignment horizontal="center"/>
      <protection locked="0"/>
    </xf>
    <xf numFmtId="3" fontId="19" fillId="0" borderId="71" xfId="58" applyNumberFormat="1" applyFont="1" applyBorder="1" applyProtection="1">
      <alignment/>
      <protection locked="0"/>
    </xf>
    <xf numFmtId="0" fontId="18" fillId="0" borderId="0" xfId="58" applyFont="1" applyAlignment="1" applyProtection="1">
      <alignment horizontal="centerContinuous"/>
      <protection locked="0"/>
    </xf>
    <xf numFmtId="0" fontId="16" fillId="0" borderId="72" xfId="58" applyFont="1" applyBorder="1" applyAlignment="1" applyProtection="1">
      <alignment horizontal="left" wrapText="1"/>
      <protection locked="0"/>
    </xf>
    <xf numFmtId="0" fontId="13" fillId="0" borderId="0" xfId="58" applyFont="1" applyBorder="1" applyProtection="1">
      <alignment/>
      <protection locked="0"/>
    </xf>
    <xf numFmtId="0" fontId="14" fillId="0" borderId="75" xfId="58" applyFont="1" applyBorder="1" applyAlignment="1" applyProtection="1">
      <alignment horizontal="center"/>
      <protection locked="0"/>
    </xf>
    <xf numFmtId="3" fontId="14" fillId="0" borderId="75" xfId="58" applyNumberFormat="1" applyFont="1" applyBorder="1" applyAlignment="1" applyProtection="1">
      <alignment horizontal="center"/>
      <protection locked="0"/>
    </xf>
    <xf numFmtId="0" fontId="14" fillId="0" borderId="35" xfId="58" applyFont="1" applyBorder="1" applyAlignment="1" applyProtection="1">
      <alignment horizontal="center"/>
      <protection locked="0"/>
    </xf>
    <xf numFmtId="3" fontId="14" fillId="0" borderId="35" xfId="58" applyNumberFormat="1" applyFont="1" applyBorder="1" applyAlignment="1" applyProtection="1">
      <alignment horizontal="center"/>
      <protection locked="0"/>
    </xf>
    <xf numFmtId="3" fontId="14" fillId="0" borderId="76" xfId="58" applyNumberFormat="1" applyFont="1" applyBorder="1" applyAlignment="1" applyProtection="1">
      <alignment horizontal="center"/>
      <protection locked="0"/>
    </xf>
    <xf numFmtId="0" fontId="6" fillId="0" borderId="12" xfId="58" applyFont="1" applyBorder="1" applyAlignment="1">
      <alignment horizontal="center"/>
      <protection/>
    </xf>
    <xf numFmtId="0" fontId="16" fillId="0" borderId="15" xfId="58" applyFont="1" applyBorder="1" applyProtection="1">
      <alignment/>
      <protection/>
    </xf>
    <xf numFmtId="3" fontId="16" fillId="0" borderId="15" xfId="42" applyNumberFormat="1" applyFont="1" applyBorder="1" applyAlignment="1" applyProtection="1">
      <alignment/>
      <protection/>
    </xf>
    <xf numFmtId="0" fontId="7" fillId="0" borderId="40" xfId="58" applyFont="1" applyBorder="1" applyAlignment="1">
      <alignment horizontal="center"/>
      <protection/>
    </xf>
    <xf numFmtId="3" fontId="14" fillId="0" borderId="15" xfId="42" applyNumberFormat="1" applyFont="1" applyBorder="1" applyAlignment="1" applyProtection="1">
      <alignment/>
      <protection locked="0"/>
    </xf>
    <xf numFmtId="0" fontId="7" fillId="0" borderId="36" xfId="58" applyFont="1" applyBorder="1" applyAlignment="1">
      <alignment horizontal="center"/>
      <protection/>
    </xf>
    <xf numFmtId="0" fontId="18" fillId="0" borderId="33" xfId="58" applyFont="1" applyBorder="1" applyProtection="1">
      <alignment/>
      <protection locked="0"/>
    </xf>
    <xf numFmtId="3" fontId="14" fillId="0" borderId="33" xfId="42" applyNumberFormat="1" applyFont="1" applyBorder="1" applyAlignment="1" applyProtection="1">
      <alignment/>
      <protection locked="0"/>
    </xf>
    <xf numFmtId="0" fontId="14" fillId="0" borderId="15" xfId="58" applyFont="1" applyBorder="1">
      <alignment/>
      <protection/>
    </xf>
    <xf numFmtId="0" fontId="7" fillId="0" borderId="38" xfId="58" applyFont="1" applyBorder="1" applyAlignment="1">
      <alignment horizontal="center"/>
      <protection/>
    </xf>
    <xf numFmtId="0" fontId="14" fillId="0" borderId="13" xfId="58" applyFont="1" applyBorder="1" applyProtection="1">
      <alignment/>
      <protection locked="0"/>
    </xf>
    <xf numFmtId="3" fontId="14" fillId="0" borderId="53" xfId="42" applyNumberFormat="1" applyFont="1" applyBorder="1" applyAlignment="1" applyProtection="1">
      <alignment/>
      <protection locked="0"/>
    </xf>
    <xf numFmtId="3" fontId="14" fillId="0" borderId="18" xfId="42" applyNumberFormat="1" applyFont="1" applyBorder="1" applyAlignment="1" applyProtection="1">
      <alignment/>
      <protection locked="0"/>
    </xf>
    <xf numFmtId="3" fontId="14" fillId="0" borderId="21" xfId="42" applyNumberFormat="1" applyFont="1" applyBorder="1" applyAlignment="1" applyProtection="1">
      <alignment/>
      <protection locked="0"/>
    </xf>
    <xf numFmtId="3" fontId="14" fillId="0" borderId="10" xfId="42" applyNumberFormat="1" applyFont="1" applyBorder="1" applyAlignment="1" applyProtection="1">
      <alignment/>
      <protection locked="0"/>
    </xf>
    <xf numFmtId="0" fontId="7" fillId="0" borderId="12" xfId="58" applyFont="1" applyBorder="1" applyAlignment="1">
      <alignment horizontal="center"/>
      <protection/>
    </xf>
    <xf numFmtId="3" fontId="14" fillId="0" borderId="15" xfId="42" applyNumberFormat="1" applyFont="1" applyBorder="1" applyAlignment="1" applyProtection="1">
      <alignment/>
      <protection/>
    </xf>
    <xf numFmtId="0" fontId="14" fillId="0" borderId="18" xfId="58" applyFont="1" applyBorder="1" applyProtection="1">
      <alignment/>
      <protection/>
    </xf>
    <xf numFmtId="3" fontId="14" fillId="0" borderId="18" xfId="42" applyNumberFormat="1" applyFont="1" applyBorder="1" applyAlignment="1" applyProtection="1">
      <alignment/>
      <protection/>
    </xf>
    <xf numFmtId="0" fontId="14" fillId="0" borderId="21" xfId="58" applyFont="1" applyBorder="1" applyProtection="1">
      <alignment/>
      <protection/>
    </xf>
    <xf numFmtId="3" fontId="14" fillId="0" borderId="21" xfId="42" applyNumberFormat="1" applyFont="1" applyBorder="1" applyAlignment="1" applyProtection="1">
      <alignment/>
      <protection/>
    </xf>
    <xf numFmtId="0" fontId="7" fillId="0" borderId="56" xfId="58" applyFont="1" applyBorder="1" applyAlignment="1">
      <alignment horizontal="center"/>
      <protection/>
    </xf>
    <xf numFmtId="0" fontId="14" fillId="0" borderId="59" xfId="58" applyFont="1" applyBorder="1" applyProtection="1">
      <alignment/>
      <protection/>
    </xf>
    <xf numFmtId="3" fontId="14" fillId="0" borderId="59" xfId="42" applyNumberFormat="1" applyFont="1" applyBorder="1" applyAlignment="1" applyProtection="1">
      <alignment/>
      <protection/>
    </xf>
    <xf numFmtId="0" fontId="14" fillId="0" borderId="15" xfId="58" applyFont="1" applyBorder="1" applyProtection="1">
      <alignment/>
      <protection/>
    </xf>
    <xf numFmtId="0" fontId="7" fillId="0" borderId="36" xfId="58" applyFont="1" applyBorder="1" applyAlignment="1">
      <alignment horizontal="center" vertical="center"/>
      <protection/>
    </xf>
    <xf numFmtId="179" fontId="14" fillId="0" borderId="0" xfId="58" applyNumberFormat="1" applyFont="1">
      <alignment/>
      <protection/>
    </xf>
    <xf numFmtId="0" fontId="7" fillId="0" borderId="38" xfId="58" applyFont="1" applyBorder="1" applyAlignment="1" applyProtection="1">
      <alignment horizontal="center"/>
      <protection locked="0"/>
    </xf>
    <xf numFmtId="0" fontId="14" fillId="0" borderId="37" xfId="58" applyFont="1" applyBorder="1" applyProtection="1">
      <alignment/>
      <protection locked="0"/>
    </xf>
    <xf numFmtId="3" fontId="14" fillId="0" borderId="20" xfId="42" applyNumberFormat="1" applyFont="1" applyBorder="1" applyAlignment="1" applyProtection="1">
      <alignment/>
      <protection/>
    </xf>
    <xf numFmtId="0" fontId="16" fillId="0" borderId="13" xfId="58" applyFont="1" applyBorder="1" applyProtection="1">
      <alignment/>
      <protection locked="0"/>
    </xf>
    <xf numFmtId="3" fontId="16" fillId="0" borderId="14" xfId="42" applyNumberFormat="1" applyFont="1" applyBorder="1" applyAlignment="1" applyProtection="1">
      <alignment/>
      <protection locked="0"/>
    </xf>
    <xf numFmtId="3" fontId="24" fillId="0" borderId="28" xfId="42" applyNumberFormat="1" applyFont="1" applyBorder="1" applyAlignment="1" applyProtection="1">
      <alignment/>
      <protection locked="0"/>
    </xf>
    <xf numFmtId="0" fontId="14" fillId="0" borderId="0" xfId="58" applyFont="1" applyAlignment="1" applyProtection="1">
      <alignment horizontal="centerContinuous"/>
      <protection locked="0"/>
    </xf>
    <xf numFmtId="0" fontId="16" fillId="0" borderId="72" xfId="58" applyFont="1" applyBorder="1" applyProtection="1">
      <alignment/>
      <protection locked="0"/>
    </xf>
    <xf numFmtId="0" fontId="14" fillId="0" borderId="73" xfId="58" applyFont="1" applyBorder="1" applyAlignment="1" applyProtection="1">
      <alignment horizontal="center"/>
      <protection locked="0"/>
    </xf>
    <xf numFmtId="0" fontId="14" fillId="0" borderId="34" xfId="58" applyFont="1" applyBorder="1" applyAlignment="1" applyProtection="1">
      <alignment horizontal="center"/>
      <protection locked="0"/>
    </xf>
    <xf numFmtId="0" fontId="18" fillId="0" borderId="12" xfId="58" applyFont="1" applyBorder="1" applyAlignment="1" applyProtection="1">
      <alignment horizontal="center"/>
      <protection locked="0"/>
    </xf>
    <xf numFmtId="0" fontId="14" fillId="0" borderId="25" xfId="58" applyFont="1" applyBorder="1" applyAlignment="1" applyProtection="1">
      <alignment horizontal="center"/>
      <protection locked="0"/>
    </xf>
    <xf numFmtId="3" fontId="14" fillId="0" borderId="53" xfId="58" applyNumberFormat="1" applyFont="1" applyBorder="1" applyAlignment="1" applyProtection="1">
      <alignment horizontal="center"/>
      <protection locked="0"/>
    </xf>
    <xf numFmtId="3" fontId="14" fillId="0" borderId="65" xfId="58" applyNumberFormat="1" applyFont="1" applyBorder="1" applyAlignment="1" applyProtection="1">
      <alignment horizontal="center"/>
      <protection locked="0"/>
    </xf>
    <xf numFmtId="0" fontId="18" fillId="0" borderId="81" xfId="58" applyFont="1" applyBorder="1" applyAlignment="1" applyProtection="1">
      <alignment horizontal="right"/>
      <protection locked="0"/>
    </xf>
    <xf numFmtId="0" fontId="14" fillId="0" borderId="31" xfId="58" applyFont="1" applyBorder="1" applyProtection="1">
      <alignment/>
      <protection locked="0"/>
    </xf>
    <xf numFmtId="3" fontId="14" fillId="0" borderId="82" xfId="42" applyNumberFormat="1" applyFont="1" applyBorder="1" applyAlignment="1" applyProtection="1">
      <alignment/>
      <protection locked="0"/>
    </xf>
    <xf numFmtId="0" fontId="18" fillId="0" borderId="38" xfId="58" applyFont="1" applyBorder="1" applyAlignment="1" applyProtection="1">
      <alignment horizontal="right"/>
      <protection locked="0"/>
    </xf>
    <xf numFmtId="0" fontId="14" fillId="0" borderId="22" xfId="58" applyFont="1" applyBorder="1" applyProtection="1">
      <alignment/>
      <protection locked="0"/>
    </xf>
    <xf numFmtId="3" fontId="14" fillId="0" borderId="68" xfId="42" applyNumberFormat="1" applyFont="1" applyBorder="1" applyAlignment="1" applyProtection="1">
      <alignment/>
      <protection locked="0"/>
    </xf>
    <xf numFmtId="0" fontId="25" fillId="0" borderId="12" xfId="58" applyFont="1" applyBorder="1" applyAlignment="1" applyProtection="1">
      <alignment horizontal="right"/>
      <protection/>
    </xf>
    <xf numFmtId="0" fontId="13" fillId="0" borderId="13" xfId="58" applyFont="1" applyBorder="1" applyProtection="1">
      <alignment/>
      <protection/>
    </xf>
    <xf numFmtId="179" fontId="13" fillId="0" borderId="53" xfId="58" applyNumberFormat="1" applyFont="1" applyBorder="1" applyAlignment="1" applyProtection="1">
      <alignment vertical="center"/>
      <protection locked="0"/>
    </xf>
    <xf numFmtId="3" fontId="26" fillId="0" borderId="65" xfId="42" applyNumberFormat="1" applyFont="1" applyBorder="1" applyAlignment="1" applyProtection="1">
      <alignment/>
      <protection/>
    </xf>
    <xf numFmtId="0" fontId="13" fillId="0" borderId="0" xfId="58" applyFont="1">
      <alignment/>
      <protection/>
    </xf>
    <xf numFmtId="0" fontId="18" fillId="0" borderId="40" xfId="58" applyFont="1" applyBorder="1" applyAlignment="1" applyProtection="1">
      <alignment horizontal="right"/>
      <protection locked="0"/>
    </xf>
    <xf numFmtId="0" fontId="14" fillId="0" borderId="16" xfId="58" applyFont="1" applyBorder="1" applyProtection="1">
      <alignment/>
      <protection locked="0"/>
    </xf>
    <xf numFmtId="3" fontId="14" fillId="0" borderId="66" xfId="42" applyNumberFormat="1" applyFont="1" applyBorder="1" applyAlignment="1" applyProtection="1">
      <alignment/>
      <protection locked="0"/>
    </xf>
    <xf numFmtId="3" fontId="13" fillId="0" borderId="65" xfId="42" applyNumberFormat="1" applyFont="1" applyBorder="1" applyAlignment="1" applyProtection="1">
      <alignment/>
      <protection/>
    </xf>
    <xf numFmtId="0" fontId="25" fillId="0" borderId="12" xfId="58" applyFont="1" applyBorder="1" applyAlignment="1" applyProtection="1">
      <alignment horizontal="right"/>
      <protection locked="0"/>
    </xf>
    <xf numFmtId="0" fontId="13" fillId="0" borderId="13" xfId="58" applyFont="1" applyBorder="1" applyProtection="1">
      <alignment/>
      <protection locked="0"/>
    </xf>
    <xf numFmtId="3" fontId="13" fillId="0" borderId="65" xfId="42" applyNumberFormat="1" applyFont="1" applyBorder="1" applyAlignment="1" applyProtection="1">
      <alignment/>
      <protection locked="0"/>
    </xf>
    <xf numFmtId="0" fontId="18" fillId="0" borderId="16" xfId="58" applyFont="1" applyBorder="1" applyProtection="1">
      <alignment/>
      <protection locked="0"/>
    </xf>
    <xf numFmtId="0" fontId="18" fillId="0" borderId="36" xfId="58" applyFont="1" applyBorder="1" applyAlignment="1" applyProtection="1">
      <alignment horizontal="right"/>
      <protection locked="0"/>
    </xf>
    <xf numFmtId="0" fontId="14" fillId="0" borderId="19" xfId="58" applyFont="1" applyBorder="1" applyProtection="1">
      <alignment/>
      <protection locked="0"/>
    </xf>
    <xf numFmtId="3" fontId="14" fillId="0" borderId="67" xfId="42" applyNumberFormat="1" applyFont="1" applyBorder="1" applyAlignment="1" applyProtection="1">
      <alignment/>
      <protection locked="0"/>
    </xf>
    <xf numFmtId="0" fontId="25" fillId="0" borderId="42" xfId="58" applyFont="1" applyBorder="1" applyAlignment="1" applyProtection="1">
      <alignment horizontal="right"/>
      <protection locked="0"/>
    </xf>
    <xf numFmtId="0" fontId="18" fillId="0" borderId="23" xfId="58" applyFont="1" applyBorder="1" applyProtection="1">
      <alignment/>
      <protection locked="0"/>
    </xf>
    <xf numFmtId="3" fontId="26" fillId="0" borderId="78" xfId="42" applyNumberFormat="1" applyFont="1" applyBorder="1" applyAlignment="1" applyProtection="1">
      <alignment/>
      <protection locked="0"/>
    </xf>
    <xf numFmtId="0" fontId="16" fillId="0" borderId="13" xfId="58" applyFont="1" applyBorder="1" applyProtection="1">
      <alignment/>
      <protection/>
    </xf>
    <xf numFmtId="3" fontId="16" fillId="0" borderId="65" xfId="42" applyNumberFormat="1" applyFont="1" applyBorder="1" applyAlignment="1" applyProtection="1">
      <alignment/>
      <protection/>
    </xf>
    <xf numFmtId="179" fontId="14" fillId="0" borderId="47" xfId="58" applyNumberFormat="1" applyFont="1" applyBorder="1" applyAlignment="1" applyProtection="1">
      <alignment vertical="center"/>
      <protection locked="0"/>
    </xf>
    <xf numFmtId="0" fontId="18" fillId="0" borderId="19" xfId="58" applyFont="1" applyBorder="1" applyProtection="1">
      <alignment/>
      <protection locked="0"/>
    </xf>
    <xf numFmtId="0" fontId="18" fillId="0" borderId="0" xfId="58" applyFont="1" quotePrefix="1">
      <alignment/>
      <protection/>
    </xf>
    <xf numFmtId="179" fontId="24" fillId="0" borderId="0" xfId="58" applyNumberFormat="1" applyFont="1">
      <alignment/>
      <protection/>
    </xf>
    <xf numFmtId="179" fontId="21" fillId="0" borderId="50" xfId="42" applyNumberFormat="1" applyFont="1" applyBorder="1" applyAlignment="1" applyProtection="1">
      <alignment/>
      <protection locked="0"/>
    </xf>
    <xf numFmtId="0" fontId="27" fillId="0" borderId="0" xfId="57" applyFont="1">
      <alignment/>
      <protection/>
    </xf>
    <xf numFmtId="0" fontId="10" fillId="0" borderId="0" xfId="57">
      <alignment/>
      <protection/>
    </xf>
    <xf numFmtId="0" fontId="10" fillId="0" borderId="0" xfId="57" applyAlignment="1">
      <alignment horizontal="right"/>
      <protection/>
    </xf>
    <xf numFmtId="3" fontId="27" fillId="0" borderId="0" xfId="57" applyNumberFormat="1" applyFont="1">
      <alignment/>
      <protection/>
    </xf>
    <xf numFmtId="3" fontId="10" fillId="0" borderId="0" xfId="57" applyNumberFormat="1">
      <alignment/>
      <protection/>
    </xf>
    <xf numFmtId="15" fontId="10" fillId="0" borderId="0" xfId="57" applyNumberFormat="1">
      <alignment/>
      <protection/>
    </xf>
    <xf numFmtId="0" fontId="10" fillId="0" borderId="0" xfId="57" applyFont="1">
      <alignment/>
      <protection/>
    </xf>
    <xf numFmtId="0" fontId="10" fillId="0" borderId="30" xfId="57" applyBorder="1">
      <alignment/>
      <protection/>
    </xf>
    <xf numFmtId="165" fontId="29" fillId="0" borderId="10" xfId="40" applyNumberFormat="1" applyFont="1" applyBorder="1" applyAlignment="1">
      <alignment vertical="center"/>
    </xf>
    <xf numFmtId="0" fontId="14" fillId="0" borderId="0" xfId="58" applyFont="1" applyBorder="1">
      <alignment/>
      <protection/>
    </xf>
    <xf numFmtId="3" fontId="10" fillId="0" borderId="0" xfId="57" applyNumberFormat="1" applyFont="1" applyAlignment="1">
      <alignment horizontal="right"/>
      <protection/>
    </xf>
    <xf numFmtId="186" fontId="14" fillId="0" borderId="74" xfId="58" applyNumberFormat="1" applyFont="1" applyBorder="1" applyAlignment="1" applyProtection="1">
      <alignment horizontal="center"/>
      <protection locked="0"/>
    </xf>
    <xf numFmtId="14" fontId="6" fillId="0" borderId="0" xfId="0" applyNumberFormat="1" applyFont="1" applyBorder="1" applyAlignment="1">
      <alignment horizontal="center" vertical="center" wrapText="1"/>
    </xf>
    <xf numFmtId="165" fontId="6" fillId="0" borderId="0" xfId="40" applyNumberFormat="1" applyFont="1" applyBorder="1" applyAlignment="1">
      <alignment/>
    </xf>
    <xf numFmtId="165" fontId="7" fillId="0" borderId="0" xfId="40" applyNumberFormat="1" applyFont="1" applyFill="1" applyBorder="1" applyAlignment="1">
      <alignment/>
    </xf>
    <xf numFmtId="165" fontId="6" fillId="0" borderId="0" xfId="40" applyNumberFormat="1" applyFont="1" applyFill="1" applyBorder="1" applyAlignment="1">
      <alignment/>
    </xf>
    <xf numFmtId="0" fontId="6" fillId="0" borderId="83" xfId="0" applyFont="1" applyBorder="1" applyAlignment="1">
      <alignment horizontal="center" vertical="center"/>
    </xf>
    <xf numFmtId="14" fontId="6" fillId="0" borderId="84" xfId="0" applyNumberFormat="1" applyFont="1" applyBorder="1" applyAlignment="1">
      <alignment horizontal="center" vertical="center"/>
    </xf>
    <xf numFmtId="14" fontId="6" fillId="0" borderId="85" xfId="0" applyNumberFormat="1" applyFont="1" applyBorder="1" applyAlignment="1">
      <alignment horizontal="center" vertical="center" wrapText="1"/>
    </xf>
    <xf numFmtId="0" fontId="6" fillId="0" borderId="53" xfId="0" applyFont="1" applyBorder="1" applyAlignment="1">
      <alignment horizontal="center" vertical="center"/>
    </xf>
    <xf numFmtId="0" fontId="31" fillId="0" borderId="0" xfId="0" applyFont="1" applyAlignment="1">
      <alignment/>
    </xf>
    <xf numFmtId="0" fontId="31" fillId="0" borderId="0" xfId="0" applyFont="1" applyAlignment="1">
      <alignment horizontal="left"/>
    </xf>
    <xf numFmtId="0" fontId="30" fillId="0" borderId="0" xfId="0" applyFont="1" applyAlignment="1">
      <alignment horizontal="right" vertical="top"/>
    </xf>
    <xf numFmtId="0" fontId="31" fillId="0" borderId="72" xfId="0" applyFont="1" applyBorder="1" applyAlignment="1">
      <alignment/>
    </xf>
    <xf numFmtId="0" fontId="31" fillId="0" borderId="0" xfId="0" applyFont="1" applyAlignment="1">
      <alignment horizontal="right" vertical="top"/>
    </xf>
    <xf numFmtId="0" fontId="31" fillId="33" borderId="0" xfId="0" applyFont="1" applyFill="1" applyAlignment="1">
      <alignment horizontal="lef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9" fontId="31" fillId="0" borderId="0" xfId="65" applyFont="1" applyBorder="1" applyAlignment="1">
      <alignment horizontal="left" vertical="center" wrapText="1"/>
    </xf>
    <xf numFmtId="3" fontId="31" fillId="0" borderId="0" xfId="0" applyNumberFormat="1" applyFont="1" applyBorder="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wrapText="1"/>
    </xf>
    <xf numFmtId="0" fontId="31" fillId="0" borderId="0" xfId="0" applyFont="1" applyFill="1" applyAlignment="1">
      <alignment horizontal="right" vertical="top"/>
    </xf>
    <xf numFmtId="0" fontId="32" fillId="0" borderId="0" xfId="0" applyFont="1" applyFill="1" applyAlignment="1">
      <alignment horizontal="left" wrapText="1"/>
    </xf>
    <xf numFmtId="0" fontId="31" fillId="0" borderId="0" xfId="0" applyFont="1" applyFill="1" applyAlignment="1">
      <alignment/>
    </xf>
    <xf numFmtId="14" fontId="33" fillId="0" borderId="59" xfId="0" applyNumberFormat="1" applyFont="1" applyFill="1" applyBorder="1" applyAlignment="1">
      <alignment horizontal="left" wrapText="1"/>
    </xf>
    <xf numFmtId="0" fontId="32" fillId="33" borderId="18" xfId="0" applyFont="1" applyFill="1" applyBorder="1" applyAlignment="1">
      <alignment horizontal="left" wrapText="1"/>
    </xf>
    <xf numFmtId="0" fontId="31" fillId="0" borderId="41" xfId="0" applyFont="1" applyFill="1" applyBorder="1" applyAlignment="1">
      <alignment/>
    </xf>
    <xf numFmtId="0" fontId="32" fillId="33" borderId="59" xfId="0" applyFont="1" applyFill="1" applyBorder="1" applyAlignment="1">
      <alignment horizontal="left" wrapText="1"/>
    </xf>
    <xf numFmtId="0" fontId="30" fillId="0" borderId="0" xfId="0" applyFont="1" applyAlignment="1">
      <alignment/>
    </xf>
    <xf numFmtId="0" fontId="31" fillId="0" borderId="0" xfId="0" applyFont="1" applyAlignment="1">
      <alignment horizontal="left" vertical="top" wrapText="1"/>
    </xf>
    <xf numFmtId="0" fontId="30" fillId="0" borderId="0" xfId="0" applyFont="1" applyAlignment="1">
      <alignment horizontal="right"/>
    </xf>
    <xf numFmtId="0" fontId="30" fillId="0" borderId="0" xfId="0" applyFont="1" applyAlignment="1">
      <alignment horizontal="left"/>
    </xf>
    <xf numFmtId="0" fontId="31" fillId="0" borderId="0" xfId="0" applyFont="1" applyAlignment="1">
      <alignment horizontal="right"/>
    </xf>
    <xf numFmtId="0" fontId="36" fillId="0" borderId="0" xfId="0" applyFont="1" applyAlignment="1">
      <alignment/>
    </xf>
    <xf numFmtId="9" fontId="38" fillId="0" borderId="0" xfId="0" applyNumberFormat="1" applyFont="1" applyAlignment="1">
      <alignment horizontal="justify"/>
    </xf>
    <xf numFmtId="0" fontId="35" fillId="0" borderId="53"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25" xfId="0" applyFont="1" applyBorder="1" applyAlignment="1">
      <alignment horizontal="center" vertical="center" wrapText="1"/>
    </xf>
    <xf numFmtId="0" fontId="35" fillId="0" borderId="27" xfId="0" applyFont="1" applyBorder="1" applyAlignment="1">
      <alignment horizontal="center" vertical="center" wrapText="1"/>
    </xf>
    <xf numFmtId="3" fontId="35" fillId="33" borderId="48" xfId="0" applyNumberFormat="1" applyFont="1" applyFill="1" applyBorder="1" applyAlignment="1">
      <alignment/>
    </xf>
    <xf numFmtId="3" fontId="35" fillId="33" borderId="47" xfId="0" applyNumberFormat="1" applyFont="1" applyFill="1" applyBorder="1" applyAlignment="1">
      <alignment/>
    </xf>
    <xf numFmtId="3" fontId="30" fillId="0" borderId="47" xfId="0" applyNumberFormat="1" applyFont="1" applyBorder="1" applyAlignment="1">
      <alignment/>
    </xf>
    <xf numFmtId="3" fontId="37" fillId="33" borderId="30" xfId="0" applyNumberFormat="1" applyFont="1" applyFill="1" applyBorder="1" applyAlignment="1">
      <alignment/>
    </xf>
    <xf numFmtId="3" fontId="37" fillId="33" borderId="55" xfId="0" applyNumberFormat="1" applyFont="1" applyFill="1" applyBorder="1" applyAlignment="1">
      <alignment/>
    </xf>
    <xf numFmtId="3" fontId="30" fillId="0" borderId="50" xfId="0" applyNumberFormat="1" applyFont="1" applyBorder="1" applyAlignment="1">
      <alignment/>
    </xf>
    <xf numFmtId="3" fontId="35" fillId="0" borderId="72" xfId="0" applyNumberFormat="1" applyFont="1" applyBorder="1" applyAlignment="1">
      <alignment/>
    </xf>
    <xf numFmtId="3" fontId="35" fillId="0" borderId="84" xfId="0" applyNumberFormat="1" applyFont="1" applyBorder="1" applyAlignment="1">
      <alignment/>
    </xf>
    <xf numFmtId="3" fontId="30" fillId="0" borderId="79" xfId="0" applyNumberFormat="1" applyFont="1" applyBorder="1" applyAlignment="1">
      <alignment/>
    </xf>
    <xf numFmtId="3" fontId="35" fillId="0" borderId="48" xfId="0" applyNumberFormat="1" applyFont="1" applyBorder="1" applyAlignment="1">
      <alignment/>
    </xf>
    <xf numFmtId="3" fontId="35" fillId="0" borderId="47" xfId="0" applyNumberFormat="1" applyFont="1" applyBorder="1" applyAlignment="1">
      <alignment/>
    </xf>
    <xf numFmtId="3" fontId="37" fillId="0" borderId="30" xfId="0" applyNumberFormat="1" applyFont="1" applyBorder="1" applyAlignment="1">
      <alignment/>
    </xf>
    <xf numFmtId="3" fontId="37" fillId="0" borderId="55" xfId="0" applyNumberFormat="1" applyFont="1" applyBorder="1" applyAlignment="1">
      <alignment/>
    </xf>
    <xf numFmtId="0" fontId="35" fillId="0" borderId="86" xfId="0" applyFont="1" applyBorder="1" applyAlignment="1">
      <alignment horizontal="center" vertical="center" wrapText="1"/>
    </xf>
    <xf numFmtId="0" fontId="39" fillId="0" borderId="86" xfId="0" applyFont="1" applyBorder="1" applyAlignment="1">
      <alignment horizontal="center" vertical="center" wrapText="1"/>
    </xf>
    <xf numFmtId="0" fontId="35" fillId="0" borderId="80" xfId="0" applyFont="1" applyBorder="1" applyAlignment="1">
      <alignment horizontal="center" vertical="center" wrapText="1"/>
    </xf>
    <xf numFmtId="3" fontId="31" fillId="33" borderId="53" xfId="0" applyNumberFormat="1" applyFont="1" applyFill="1" applyBorder="1" applyAlignment="1">
      <alignment horizontal="right"/>
    </xf>
    <xf numFmtId="3" fontId="31" fillId="33" borderId="27" xfId="0" applyNumberFormat="1" applyFont="1" applyFill="1" applyBorder="1" applyAlignment="1">
      <alignment horizontal="right"/>
    </xf>
    <xf numFmtId="3" fontId="31" fillId="0" borderId="0" xfId="0" applyNumberFormat="1" applyFont="1" applyBorder="1" applyAlignment="1">
      <alignment horizontal="right"/>
    </xf>
    <xf numFmtId="3" fontId="30" fillId="0" borderId="0" xfId="0" applyNumberFormat="1" applyFont="1" applyBorder="1" applyAlignment="1">
      <alignment horizontal="right"/>
    </xf>
    <xf numFmtId="14" fontId="33" fillId="0" borderId="14" xfId="0" applyNumberFormat="1" applyFont="1" applyFill="1" applyBorder="1" applyAlignment="1">
      <alignment horizontal="left" wrapText="1"/>
    </xf>
    <xf numFmtId="14" fontId="33" fillId="0" borderId="28" xfId="0" applyNumberFormat="1" applyFont="1" applyFill="1" applyBorder="1" applyAlignment="1">
      <alignment horizontal="left" wrapText="1"/>
    </xf>
    <xf numFmtId="3" fontId="31" fillId="33" borderId="17" xfId="0" applyNumberFormat="1" applyFont="1" applyFill="1" applyBorder="1" applyAlignment="1">
      <alignment horizontal="right"/>
    </xf>
    <xf numFmtId="3" fontId="31" fillId="33" borderId="41" xfId="0" applyNumberFormat="1" applyFont="1" applyFill="1" applyBorder="1" applyAlignment="1">
      <alignment horizontal="right"/>
    </xf>
    <xf numFmtId="3" fontId="31" fillId="33" borderId="20" xfId="0" applyNumberFormat="1" applyFont="1" applyFill="1" applyBorder="1" applyAlignment="1">
      <alignment horizontal="right"/>
    </xf>
    <xf numFmtId="3" fontId="31" fillId="33" borderId="37" xfId="0" applyNumberFormat="1" applyFont="1" applyFill="1" applyBorder="1" applyAlignment="1">
      <alignment horizontal="right"/>
    </xf>
    <xf numFmtId="3" fontId="30" fillId="0" borderId="64" xfId="0" applyNumberFormat="1" applyFont="1" applyBorder="1" applyAlignment="1">
      <alignment horizontal="right"/>
    </xf>
    <xf numFmtId="3" fontId="30" fillId="0" borderId="69" xfId="0" applyNumberFormat="1" applyFont="1" applyBorder="1" applyAlignment="1">
      <alignment horizontal="right"/>
    </xf>
    <xf numFmtId="49" fontId="31" fillId="0" borderId="0" xfId="0" applyNumberFormat="1" applyFont="1" applyAlignment="1">
      <alignment horizontal="left" vertical="top" wrapText="1"/>
    </xf>
    <xf numFmtId="49" fontId="33" fillId="0" borderId="15" xfId="0" applyNumberFormat="1" applyFont="1" applyFill="1" applyBorder="1" applyAlignment="1">
      <alignment horizontal="left" vertical="top" wrapText="1"/>
    </xf>
    <xf numFmtId="49" fontId="33" fillId="0" borderId="28" xfId="0" applyNumberFormat="1" applyFont="1" applyFill="1" applyBorder="1" applyAlignment="1">
      <alignment horizontal="left" vertical="top" wrapText="1"/>
    </xf>
    <xf numFmtId="49" fontId="32" fillId="33" borderId="18" xfId="0" applyNumberFormat="1" applyFont="1" applyFill="1" applyBorder="1" applyAlignment="1">
      <alignment horizontal="left" vertical="top" wrapText="1"/>
    </xf>
    <xf numFmtId="49" fontId="32" fillId="33" borderId="41" xfId="0" applyNumberFormat="1" applyFont="1" applyFill="1" applyBorder="1" applyAlignment="1">
      <alignment horizontal="left" vertical="top" wrapText="1"/>
    </xf>
    <xf numFmtId="49" fontId="32" fillId="33" borderId="21" xfId="0" applyNumberFormat="1" applyFont="1" applyFill="1" applyBorder="1" applyAlignment="1">
      <alignment horizontal="left" vertical="top" wrapText="1"/>
    </xf>
    <xf numFmtId="49" fontId="32" fillId="33" borderId="37" xfId="0" applyNumberFormat="1" applyFont="1" applyFill="1" applyBorder="1" applyAlignment="1">
      <alignment horizontal="left" vertical="top" wrapText="1"/>
    </xf>
    <xf numFmtId="49" fontId="32" fillId="33" borderId="59" xfId="0" applyNumberFormat="1" applyFont="1" applyFill="1" applyBorder="1" applyAlignment="1">
      <alignment horizontal="left" vertical="top" wrapText="1"/>
    </xf>
    <xf numFmtId="49" fontId="32" fillId="33" borderId="60" xfId="0" applyNumberFormat="1" applyFont="1" applyFill="1" applyBorder="1" applyAlignment="1">
      <alignment horizontal="left" vertical="top" wrapText="1"/>
    </xf>
    <xf numFmtId="0" fontId="32" fillId="0" borderId="0" xfId="0" applyFont="1" applyFill="1" applyAlignment="1">
      <alignment/>
    </xf>
    <xf numFmtId="49" fontId="32" fillId="0" borderId="0" xfId="0" applyNumberFormat="1" applyFont="1" applyFill="1" applyAlignment="1">
      <alignment horizontal="left" vertical="top" wrapText="1"/>
    </xf>
    <xf numFmtId="3" fontId="32" fillId="0" borderId="0" xfId="0" applyNumberFormat="1" applyFont="1" applyFill="1" applyAlignment="1">
      <alignment/>
    </xf>
    <xf numFmtId="0" fontId="33" fillId="0" borderId="86" xfId="0" applyFont="1" applyFill="1" applyBorder="1" applyAlignment="1">
      <alignment/>
    </xf>
    <xf numFmtId="0" fontId="33" fillId="0" borderId="84" xfId="0" applyFont="1" applyFill="1" applyBorder="1" applyAlignment="1">
      <alignment/>
    </xf>
    <xf numFmtId="0" fontId="32" fillId="33" borderId="17" xfId="0" applyFont="1" applyFill="1" applyBorder="1" applyAlignment="1">
      <alignment/>
    </xf>
    <xf numFmtId="0" fontId="32" fillId="33" borderId="18" xfId="0" applyFont="1" applyFill="1" applyBorder="1" applyAlignment="1">
      <alignment/>
    </xf>
    <xf numFmtId="0" fontId="33" fillId="33" borderId="41" xfId="0" applyFont="1" applyFill="1" applyBorder="1" applyAlignment="1">
      <alignment/>
    </xf>
    <xf numFmtId="0" fontId="32" fillId="33" borderId="20" xfId="0" applyFont="1" applyFill="1" applyBorder="1" applyAlignment="1">
      <alignment/>
    </xf>
    <xf numFmtId="0" fontId="32" fillId="33" borderId="21" xfId="0" applyFont="1" applyFill="1" applyBorder="1" applyAlignment="1">
      <alignment/>
    </xf>
    <xf numFmtId="0" fontId="33" fillId="33" borderId="37" xfId="0" applyFont="1" applyFill="1" applyBorder="1" applyAlignment="1">
      <alignment/>
    </xf>
    <xf numFmtId="0" fontId="33" fillId="0" borderId="64" xfId="0" applyFont="1" applyFill="1" applyBorder="1" applyAlignment="1">
      <alignment/>
    </xf>
    <xf numFmtId="0" fontId="33" fillId="0" borderId="59" xfId="0" applyFont="1" applyFill="1" applyBorder="1" applyAlignment="1">
      <alignment/>
    </xf>
    <xf numFmtId="0" fontId="33" fillId="0" borderId="60" xfId="0" applyFont="1" applyFill="1" applyBorder="1" applyAlignment="1">
      <alignment/>
    </xf>
    <xf numFmtId="14" fontId="30" fillId="0" borderId="15" xfId="0" applyNumberFormat="1" applyFont="1" applyBorder="1" applyAlignment="1">
      <alignment/>
    </xf>
    <xf numFmtId="0" fontId="30" fillId="0" borderId="28" xfId="0" applyFont="1" applyBorder="1" applyAlignment="1">
      <alignment/>
    </xf>
    <xf numFmtId="0" fontId="31" fillId="0" borderId="18" xfId="0" applyFont="1" applyBorder="1" applyAlignment="1">
      <alignment/>
    </xf>
    <xf numFmtId="0" fontId="31" fillId="0" borderId="41" xfId="0" applyFont="1" applyBorder="1" applyAlignment="1">
      <alignment/>
    </xf>
    <xf numFmtId="0" fontId="31" fillId="0" borderId="21" xfId="0" applyFont="1" applyBorder="1" applyAlignment="1">
      <alignment/>
    </xf>
    <xf numFmtId="0" fontId="31" fillId="0" borderId="37" xfId="0" applyFont="1" applyBorder="1" applyAlignment="1">
      <alignment/>
    </xf>
    <xf numFmtId="0" fontId="30" fillId="0" borderId="59" xfId="0" applyFont="1" applyBorder="1" applyAlignment="1">
      <alignment/>
    </xf>
    <xf numFmtId="0" fontId="30" fillId="0" borderId="60" xfId="0" applyFont="1" applyBorder="1" applyAlignment="1">
      <alignment/>
    </xf>
    <xf numFmtId="3" fontId="31" fillId="0" borderId="0" xfId="0" applyNumberFormat="1" applyFont="1" applyAlignment="1">
      <alignment/>
    </xf>
    <xf numFmtId="0" fontId="31" fillId="0" borderId="17" xfId="0" applyFont="1" applyBorder="1" applyAlignment="1">
      <alignment/>
    </xf>
    <xf numFmtId="0" fontId="31" fillId="0" borderId="39" xfId="0" applyFont="1" applyBorder="1" applyAlignment="1">
      <alignment/>
    </xf>
    <xf numFmtId="0" fontId="30" fillId="0" borderId="14" xfId="0" applyFont="1" applyBorder="1" applyAlignment="1">
      <alignment/>
    </xf>
    <xf numFmtId="0" fontId="31" fillId="33" borderId="17" xfId="0" applyFont="1" applyFill="1" applyBorder="1" applyAlignment="1">
      <alignment/>
    </xf>
    <xf numFmtId="0" fontId="31" fillId="33" borderId="18" xfId="0" applyFont="1" applyFill="1" applyBorder="1" applyAlignment="1">
      <alignment/>
    </xf>
    <xf numFmtId="0" fontId="31" fillId="33" borderId="20" xfId="0" applyFont="1" applyFill="1" applyBorder="1" applyAlignment="1">
      <alignment/>
    </xf>
    <xf numFmtId="0" fontId="31" fillId="33" borderId="21" xfId="0" applyFont="1" applyFill="1" applyBorder="1" applyAlignment="1">
      <alignment/>
    </xf>
    <xf numFmtId="49" fontId="31" fillId="0" borderId="0" xfId="0" applyNumberFormat="1" applyFont="1" applyAlignment="1">
      <alignment horizontal="right"/>
    </xf>
    <xf numFmtId="0" fontId="30" fillId="0" borderId="86" xfId="0" applyFont="1" applyFill="1" applyBorder="1" applyAlignment="1">
      <alignment/>
    </xf>
    <xf numFmtId="0" fontId="30" fillId="0" borderId="84" xfId="0" applyFont="1" applyFill="1" applyBorder="1" applyAlignment="1">
      <alignment/>
    </xf>
    <xf numFmtId="0" fontId="30" fillId="33" borderId="41" xfId="0" applyFont="1" applyFill="1" applyBorder="1" applyAlignment="1">
      <alignment/>
    </xf>
    <xf numFmtId="0" fontId="30" fillId="33" borderId="37" xfId="0" applyFont="1" applyFill="1" applyBorder="1" applyAlignment="1">
      <alignment/>
    </xf>
    <xf numFmtId="0" fontId="30" fillId="0" borderId="64" xfId="0" applyFont="1" applyFill="1" applyBorder="1" applyAlignment="1">
      <alignment/>
    </xf>
    <xf numFmtId="0" fontId="30" fillId="0" borderId="59" xfId="0" applyFont="1" applyFill="1" applyBorder="1" applyAlignment="1">
      <alignment/>
    </xf>
    <xf numFmtId="0" fontId="30" fillId="0" borderId="60" xfId="0" applyFont="1" applyFill="1" applyBorder="1" applyAlignment="1">
      <alignment/>
    </xf>
    <xf numFmtId="0" fontId="32" fillId="33" borderId="0" xfId="0" applyFont="1" applyFill="1" applyAlignment="1">
      <alignment/>
    </xf>
    <xf numFmtId="0" fontId="31" fillId="33" borderId="0" xfId="0" applyFont="1" applyFill="1" applyAlignment="1">
      <alignment/>
    </xf>
    <xf numFmtId="0" fontId="32" fillId="33" borderId="66" xfId="0" applyFont="1" applyFill="1" applyBorder="1" applyAlignment="1">
      <alignment/>
    </xf>
    <xf numFmtId="0" fontId="32" fillId="33" borderId="67" xfId="0" applyFont="1" applyFill="1" applyBorder="1" applyAlignment="1">
      <alignment/>
    </xf>
    <xf numFmtId="0" fontId="33" fillId="0" borderId="65" xfId="0" applyFont="1" applyFill="1" applyBorder="1" applyAlignment="1">
      <alignment/>
    </xf>
    <xf numFmtId="0" fontId="41" fillId="0" borderId="0" xfId="0" applyFont="1" applyFill="1" applyAlignment="1">
      <alignment horizontal="left" wrapText="1"/>
    </xf>
    <xf numFmtId="0" fontId="31" fillId="33" borderId="41" xfId="0" applyFont="1" applyFill="1" applyBorder="1" applyAlignment="1">
      <alignment/>
    </xf>
    <xf numFmtId="0" fontId="31" fillId="33" borderId="37" xfId="0" applyFont="1" applyFill="1" applyBorder="1" applyAlignment="1">
      <alignment/>
    </xf>
    <xf numFmtId="0" fontId="32" fillId="0" borderId="41" xfId="0" applyFont="1" applyFill="1" applyBorder="1" applyAlignment="1">
      <alignment/>
    </xf>
    <xf numFmtId="0" fontId="32" fillId="0" borderId="37" xfId="0" applyFont="1" applyFill="1" applyBorder="1" applyAlignment="1">
      <alignment/>
    </xf>
    <xf numFmtId="0" fontId="33" fillId="0" borderId="14" xfId="0" applyFont="1" applyFill="1" applyBorder="1" applyAlignment="1">
      <alignment/>
    </xf>
    <xf numFmtId="0" fontId="33" fillId="0" borderId="28" xfId="0" applyFont="1" applyFill="1" applyBorder="1" applyAlignment="1">
      <alignment/>
    </xf>
    <xf numFmtId="3" fontId="31" fillId="0" borderId="0" xfId="0" applyNumberFormat="1" applyFont="1" applyFill="1" applyAlignment="1">
      <alignment/>
    </xf>
    <xf numFmtId="0" fontId="31" fillId="0" borderId="17" xfId="0" applyFont="1" applyFill="1" applyBorder="1" applyAlignment="1">
      <alignment/>
    </xf>
    <xf numFmtId="0" fontId="31" fillId="0" borderId="18" xfId="0" applyFont="1" applyFill="1" applyBorder="1" applyAlignment="1">
      <alignment/>
    </xf>
    <xf numFmtId="0" fontId="31" fillId="0" borderId="37" xfId="0" applyFont="1" applyFill="1" applyBorder="1" applyAlignment="1">
      <alignment/>
    </xf>
    <xf numFmtId="0" fontId="30" fillId="0" borderId="14" xfId="0" applyFont="1" applyFill="1" applyBorder="1" applyAlignment="1">
      <alignment/>
    </xf>
    <xf numFmtId="0" fontId="30" fillId="0" borderId="28" xfId="0" applyFont="1" applyFill="1" applyBorder="1" applyAlignment="1">
      <alignment/>
    </xf>
    <xf numFmtId="0" fontId="31" fillId="0" borderId="20" xfId="0" applyFont="1" applyFill="1" applyBorder="1" applyAlignment="1">
      <alignment/>
    </xf>
    <xf numFmtId="0" fontId="31" fillId="0" borderId="21" xfId="0" applyFont="1" applyFill="1" applyBorder="1" applyAlignment="1">
      <alignment/>
    </xf>
    <xf numFmtId="0" fontId="32" fillId="0" borderId="17" xfId="0" applyFont="1" applyFill="1" applyBorder="1" applyAlignment="1">
      <alignment/>
    </xf>
    <xf numFmtId="0" fontId="30" fillId="0" borderId="65" xfId="0" applyFont="1" applyFill="1" applyBorder="1" applyAlignment="1">
      <alignment/>
    </xf>
    <xf numFmtId="0" fontId="32" fillId="33" borderId="41" xfId="0" applyFont="1" applyFill="1" applyBorder="1" applyAlignment="1">
      <alignment/>
    </xf>
    <xf numFmtId="0" fontId="31" fillId="0" borderId="24" xfId="0" applyFont="1" applyFill="1" applyBorder="1" applyAlignment="1">
      <alignment/>
    </xf>
    <xf numFmtId="0" fontId="31" fillId="33" borderId="24"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33" fillId="33" borderId="65" xfId="0" applyFont="1" applyFill="1" applyBorder="1" applyAlignment="1">
      <alignment/>
    </xf>
    <xf numFmtId="0" fontId="32" fillId="33" borderId="37" xfId="0" applyFont="1" applyFill="1" applyBorder="1" applyAlignment="1">
      <alignment/>
    </xf>
    <xf numFmtId="0" fontId="31" fillId="0" borderId="66" xfId="0" applyFont="1" applyFill="1" applyBorder="1" applyAlignment="1">
      <alignment/>
    </xf>
    <xf numFmtId="0" fontId="31" fillId="0" borderId="67" xfId="0" applyFont="1" applyFill="1" applyBorder="1" applyAlignment="1">
      <alignment/>
    </xf>
    <xf numFmtId="4" fontId="31" fillId="0" borderId="17" xfId="0" applyNumberFormat="1" applyFont="1" applyBorder="1" applyAlignment="1">
      <alignment/>
    </xf>
    <xf numFmtId="4" fontId="31" fillId="0" borderId="18" xfId="0" applyNumberFormat="1" applyFont="1" applyBorder="1" applyAlignment="1">
      <alignment/>
    </xf>
    <xf numFmtId="4" fontId="31" fillId="0" borderId="20" xfId="0" applyNumberFormat="1" applyFont="1" applyBorder="1" applyAlignment="1">
      <alignment/>
    </xf>
    <xf numFmtId="4" fontId="31" fillId="0" borderId="21" xfId="0" applyNumberFormat="1" applyFont="1" applyBorder="1" applyAlignment="1">
      <alignment/>
    </xf>
    <xf numFmtId="4" fontId="31" fillId="0" borderId="64" xfId="0" applyNumberFormat="1" applyFont="1" applyBorder="1" applyAlignment="1">
      <alignment/>
    </xf>
    <xf numFmtId="4" fontId="31" fillId="0" borderId="59" xfId="0" applyNumberFormat="1" applyFont="1" applyBorder="1" applyAlignment="1">
      <alignment/>
    </xf>
    <xf numFmtId="0" fontId="31" fillId="0" borderId="60" xfId="0" applyFont="1" applyBorder="1" applyAlignment="1">
      <alignment/>
    </xf>
    <xf numFmtId="0" fontId="33" fillId="0" borderId="25" xfId="0" applyFont="1" applyFill="1" applyBorder="1" applyAlignment="1">
      <alignment horizontal="left"/>
    </xf>
    <xf numFmtId="49" fontId="32" fillId="33" borderId="0" xfId="0" applyNumberFormat="1" applyFont="1" applyFill="1" applyAlignment="1">
      <alignment horizontal="left" vertical="top" wrapText="1"/>
    </xf>
    <xf numFmtId="0" fontId="30" fillId="0" borderId="72" xfId="0" applyFont="1" applyBorder="1" applyAlignment="1">
      <alignment horizontal="left"/>
    </xf>
    <xf numFmtId="0" fontId="32" fillId="33" borderId="40" xfId="0" applyFont="1" applyFill="1" applyBorder="1" applyAlignment="1">
      <alignment horizontal="left"/>
    </xf>
    <xf numFmtId="0" fontId="32" fillId="0" borderId="0" xfId="0" applyFont="1" applyFill="1" applyAlignment="1">
      <alignment horizontal="left" vertical="center" wrapText="1"/>
    </xf>
    <xf numFmtId="0" fontId="32" fillId="33" borderId="36" xfId="0" applyFont="1" applyFill="1" applyBorder="1" applyAlignment="1">
      <alignment horizontal="left"/>
    </xf>
    <xf numFmtId="0" fontId="33" fillId="0" borderId="87" xfId="0" applyFont="1" applyFill="1" applyBorder="1" applyAlignment="1">
      <alignment horizontal="center" wrapText="1"/>
    </xf>
    <xf numFmtId="0" fontId="32" fillId="33" borderId="0" xfId="0" applyFont="1" applyFill="1" applyAlignment="1">
      <alignment horizontal="left" wrapText="1"/>
    </xf>
    <xf numFmtId="0" fontId="31" fillId="0" borderId="0" xfId="0" applyFont="1" applyFill="1" applyBorder="1" applyAlignment="1">
      <alignment/>
    </xf>
    <xf numFmtId="0" fontId="31" fillId="0" borderId="0" xfId="0" applyFont="1" applyFill="1" applyAlignment="1">
      <alignment horizontal="center" wrapText="1"/>
    </xf>
    <xf numFmtId="0" fontId="35" fillId="0" borderId="0" xfId="0" applyFont="1" applyBorder="1" applyAlignment="1">
      <alignment horizontal="center"/>
    </xf>
    <xf numFmtId="0" fontId="31" fillId="0" borderId="0" xfId="0" applyFont="1" applyBorder="1" applyAlignment="1">
      <alignment horizontal="right"/>
    </xf>
    <xf numFmtId="0" fontId="35" fillId="0" borderId="0" xfId="0" applyFont="1" applyBorder="1" applyAlignment="1">
      <alignment horizontal="center" vertical="center" wrapText="1"/>
    </xf>
    <xf numFmtId="14" fontId="33" fillId="0" borderId="0" xfId="0" applyNumberFormat="1" applyFont="1" applyFill="1" applyBorder="1" applyAlignment="1">
      <alignment horizontal="left" vertical="center" wrapText="1"/>
    </xf>
    <xf numFmtId="0" fontId="40" fillId="0" borderId="0" xfId="0" applyFont="1" applyFill="1" applyBorder="1" applyAlignment="1">
      <alignment horizontal="left" vertical="center" wrapText="1"/>
    </xf>
    <xf numFmtId="0" fontId="33" fillId="0" borderId="0" xfId="0" applyFont="1" applyFill="1" applyBorder="1" applyAlignment="1">
      <alignment/>
    </xf>
    <xf numFmtId="14" fontId="30" fillId="0" borderId="0"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0" fontId="32" fillId="0" borderId="0" xfId="0" applyFont="1" applyFill="1" applyBorder="1" applyAlignment="1">
      <alignment/>
    </xf>
    <xf numFmtId="0" fontId="31" fillId="33" borderId="16" xfId="0" applyFont="1" applyFill="1" applyBorder="1" applyAlignment="1">
      <alignment/>
    </xf>
    <xf numFmtId="0" fontId="31" fillId="33" borderId="19" xfId="0" applyFont="1" applyFill="1" applyBorder="1" applyAlignment="1">
      <alignment/>
    </xf>
    <xf numFmtId="0" fontId="31" fillId="33" borderId="0" xfId="0" applyFont="1" applyFill="1" applyBorder="1" applyAlignment="1">
      <alignment/>
    </xf>
    <xf numFmtId="0" fontId="32" fillId="0" borderId="86" xfId="0" applyFont="1" applyBorder="1" applyAlignment="1">
      <alignment/>
    </xf>
    <xf numFmtId="0" fontId="32" fillId="0" borderId="70" xfId="0" applyFont="1" applyBorder="1" applyAlignment="1">
      <alignment/>
    </xf>
    <xf numFmtId="0" fontId="32" fillId="0" borderId="84" xfId="0" applyFont="1" applyBorder="1" applyAlignment="1">
      <alignment/>
    </xf>
    <xf numFmtId="0" fontId="30" fillId="0" borderId="53" xfId="0" applyFont="1" applyBorder="1" applyAlignment="1">
      <alignment wrapText="1"/>
    </xf>
    <xf numFmtId="0" fontId="30" fillId="0" borderId="53" xfId="0" applyFont="1" applyBorder="1" applyAlignment="1">
      <alignment horizontal="center"/>
    </xf>
    <xf numFmtId="0" fontId="30" fillId="0" borderId="0" xfId="0" applyFont="1" applyBorder="1" applyAlignment="1">
      <alignment horizontal="left"/>
    </xf>
    <xf numFmtId="3" fontId="30" fillId="0" borderId="0" xfId="0" applyNumberFormat="1" applyFont="1" applyFill="1" applyBorder="1" applyAlignment="1">
      <alignment horizontal="right"/>
    </xf>
    <xf numFmtId="9" fontId="36" fillId="0" borderId="0" xfId="65" applyFont="1" applyFill="1" applyBorder="1" applyAlignment="1">
      <alignment horizontal="center"/>
    </xf>
    <xf numFmtId="0" fontId="32" fillId="0" borderId="0" xfId="0" applyFont="1" applyFill="1" applyBorder="1" applyAlignment="1">
      <alignment horizontal="left" wrapText="1"/>
    </xf>
    <xf numFmtId="0" fontId="32" fillId="0" borderId="0" xfId="0" applyFont="1" applyFill="1" applyBorder="1" applyAlignment="1">
      <alignment horizontal="center" wrapText="1"/>
    </xf>
    <xf numFmtId="0" fontId="32" fillId="33" borderId="87" xfId="0" applyFont="1" applyFill="1" applyBorder="1" applyAlignment="1">
      <alignment horizontal="left" wrapText="1"/>
    </xf>
    <xf numFmtId="0" fontId="32" fillId="33" borderId="88" xfId="0" applyFont="1" applyFill="1" applyBorder="1" applyAlignment="1">
      <alignment horizontal="left" wrapText="1"/>
    </xf>
    <xf numFmtId="0" fontId="32" fillId="33" borderId="21" xfId="0" applyFont="1" applyFill="1" applyBorder="1" applyAlignment="1">
      <alignment horizontal="left" wrapText="1"/>
    </xf>
    <xf numFmtId="0" fontId="32" fillId="33" borderId="37" xfId="0" applyFont="1" applyFill="1" applyBorder="1" applyAlignment="1">
      <alignment horizontal="left" wrapText="1"/>
    </xf>
    <xf numFmtId="0" fontId="32" fillId="33" borderId="60" xfId="0" applyFont="1" applyFill="1" applyBorder="1" applyAlignment="1">
      <alignment horizontal="left" wrapText="1"/>
    </xf>
    <xf numFmtId="0" fontId="31" fillId="33" borderId="60" xfId="0" applyFont="1" applyFill="1" applyBorder="1" applyAlignment="1">
      <alignment/>
    </xf>
    <xf numFmtId="0" fontId="31" fillId="33" borderId="89" xfId="0" applyFont="1" applyFill="1" applyBorder="1" applyAlignment="1">
      <alignment/>
    </xf>
    <xf numFmtId="0" fontId="31" fillId="33" borderId="78" xfId="0" applyFont="1" applyFill="1" applyBorder="1" applyAlignment="1">
      <alignment/>
    </xf>
    <xf numFmtId="0" fontId="31" fillId="33" borderId="85" xfId="0" applyFont="1" applyFill="1" applyBorder="1" applyAlignment="1">
      <alignment/>
    </xf>
    <xf numFmtId="0" fontId="31" fillId="33" borderId="59" xfId="0" applyFont="1" applyFill="1" applyBorder="1" applyAlignment="1">
      <alignment/>
    </xf>
    <xf numFmtId="186" fontId="14" fillId="0" borderId="89" xfId="58" applyNumberFormat="1" applyFont="1" applyBorder="1" applyAlignment="1" applyProtection="1">
      <alignment horizontal="center"/>
      <protection locked="0"/>
    </xf>
    <xf numFmtId="3" fontId="14" fillId="0" borderId="89" xfId="58" applyNumberFormat="1" applyFont="1" applyBorder="1" applyAlignment="1" applyProtection="1">
      <alignment horizontal="center"/>
      <protection locked="0"/>
    </xf>
    <xf numFmtId="0" fontId="42" fillId="0" borderId="0" xfId="0" applyFont="1" applyAlignment="1">
      <alignment/>
    </xf>
    <xf numFmtId="0" fontId="42" fillId="0" borderId="0" xfId="0" applyFont="1" applyBorder="1" applyAlignment="1">
      <alignment/>
    </xf>
    <xf numFmtId="3" fontId="30" fillId="0" borderId="53" xfId="0" applyNumberFormat="1" applyFont="1" applyBorder="1" applyAlignment="1">
      <alignment wrapText="1"/>
    </xf>
    <xf numFmtId="0" fontId="5" fillId="0" borderId="30" xfId="0" applyFont="1" applyBorder="1" applyAlignment="1">
      <alignment/>
    </xf>
    <xf numFmtId="0" fontId="5" fillId="0" borderId="0" xfId="0" applyFont="1" applyAlignment="1">
      <alignment/>
    </xf>
    <xf numFmtId="0" fontId="5" fillId="0" borderId="30" xfId="0" applyFont="1" applyBorder="1" applyAlignment="1">
      <alignment horizontal="center"/>
    </xf>
    <xf numFmtId="0" fontId="7" fillId="0" borderId="0" xfId="0" applyFont="1" applyAlignment="1">
      <alignment vertical="center"/>
    </xf>
    <xf numFmtId="0" fontId="42" fillId="0" borderId="0" xfId="0" applyFont="1" applyFill="1" applyAlignment="1">
      <alignment horizontal="center" wrapText="1"/>
    </xf>
    <xf numFmtId="0" fontId="42" fillId="0" borderId="0" xfId="0" applyFont="1" applyFill="1" applyAlignment="1">
      <alignment/>
    </xf>
    <xf numFmtId="14" fontId="43" fillId="0" borderId="0" xfId="0" applyNumberFormat="1" applyFont="1" applyFill="1" applyBorder="1" applyAlignment="1">
      <alignment horizontal="left" vertical="center" wrapText="1"/>
    </xf>
    <xf numFmtId="0" fontId="46" fillId="0" borderId="0" xfId="0" applyFont="1" applyFill="1" applyBorder="1" applyAlignment="1">
      <alignment horizontal="left" vertical="center" wrapText="1"/>
    </xf>
    <xf numFmtId="0" fontId="43" fillId="0" borderId="0" xfId="0" applyFont="1" applyFill="1" applyBorder="1" applyAlignment="1">
      <alignment/>
    </xf>
    <xf numFmtId="3" fontId="42" fillId="0" borderId="0" xfId="0" applyNumberFormat="1" applyFont="1" applyFill="1" applyAlignment="1">
      <alignment/>
    </xf>
    <xf numFmtId="0" fontId="42" fillId="0" borderId="0" xfId="0" applyFont="1" applyFill="1" applyBorder="1" applyAlignment="1">
      <alignment/>
    </xf>
    <xf numFmtId="0" fontId="43" fillId="0" borderId="14" xfId="0" applyFont="1" applyFill="1" applyBorder="1" applyAlignment="1">
      <alignment/>
    </xf>
    <xf numFmtId="0" fontId="43" fillId="0" borderId="0" xfId="0" applyFont="1" applyFill="1" applyBorder="1" applyAlignment="1">
      <alignment horizontal="left"/>
    </xf>
    <xf numFmtId="3" fontId="42" fillId="0" borderId="17" xfId="0" applyNumberFormat="1" applyFont="1" applyFill="1" applyBorder="1" applyAlignment="1">
      <alignment/>
    </xf>
    <xf numFmtId="3" fontId="42" fillId="0" borderId="18" xfId="0" applyNumberFormat="1" applyFont="1" applyFill="1" applyBorder="1" applyAlignment="1">
      <alignment/>
    </xf>
    <xf numFmtId="3" fontId="43" fillId="0" borderId="14" xfId="0" applyNumberFormat="1" applyFont="1" applyFill="1" applyBorder="1" applyAlignment="1">
      <alignment/>
    </xf>
    <xf numFmtId="10" fontId="42" fillId="0" borderId="41" xfId="0" applyNumberFormat="1" applyFont="1" applyFill="1" applyBorder="1" applyAlignment="1">
      <alignment/>
    </xf>
    <xf numFmtId="10" fontId="42" fillId="0" borderId="37" xfId="0" applyNumberFormat="1" applyFont="1" applyFill="1" applyBorder="1" applyAlignment="1">
      <alignment/>
    </xf>
    <xf numFmtId="10" fontId="43" fillId="0" borderId="28" xfId="0" applyNumberFormat="1" applyFont="1" applyFill="1" applyBorder="1" applyAlignment="1">
      <alignment/>
    </xf>
    <xf numFmtId="3" fontId="42" fillId="0" borderId="20" xfId="0" applyNumberFormat="1" applyFont="1" applyFill="1" applyBorder="1" applyAlignment="1">
      <alignment/>
    </xf>
    <xf numFmtId="3" fontId="42" fillId="0" borderId="21" xfId="0" applyNumberFormat="1" applyFont="1" applyFill="1" applyBorder="1" applyAlignment="1">
      <alignment/>
    </xf>
    <xf numFmtId="0" fontId="5" fillId="0" borderId="0" xfId="0" applyFont="1" applyFill="1" applyAlignment="1">
      <alignment horizontal="left"/>
    </xf>
    <xf numFmtId="14" fontId="6" fillId="0" borderId="85" xfId="0" applyNumberFormat="1" applyFont="1" applyFill="1" applyBorder="1" applyAlignment="1">
      <alignment horizontal="center" vertical="center" wrapText="1"/>
    </xf>
    <xf numFmtId="165" fontId="6" fillId="0" borderId="70" xfId="40" applyNumberFormat="1" applyFont="1" applyFill="1" applyBorder="1" applyAlignment="1">
      <alignment/>
    </xf>
    <xf numFmtId="165" fontId="7" fillId="0" borderId="47" xfId="40" applyNumberFormat="1" applyFont="1" applyFill="1" applyBorder="1" applyAlignment="1">
      <alignment/>
    </xf>
    <xf numFmtId="165" fontId="1" fillId="0" borderId="0" xfId="40" applyNumberFormat="1" applyFont="1" applyFill="1" applyAlignment="1">
      <alignment/>
    </xf>
    <xf numFmtId="3" fontId="7" fillId="0" borderId="0" xfId="0" applyNumberFormat="1" applyFont="1" applyFill="1" applyBorder="1" applyAlignment="1">
      <alignment vertical="center"/>
    </xf>
    <xf numFmtId="0" fontId="43" fillId="0" borderId="0" xfId="0" applyFont="1" applyFill="1" applyAlignment="1">
      <alignment horizontal="center" wrapText="1"/>
    </xf>
    <xf numFmtId="10" fontId="42" fillId="0" borderId="41" xfId="0" applyNumberFormat="1" applyFont="1" applyFill="1" applyBorder="1" applyAlignment="1">
      <alignment horizontal="right"/>
    </xf>
    <xf numFmtId="10" fontId="42" fillId="0" borderId="37" xfId="0" applyNumberFormat="1" applyFont="1" applyFill="1" applyBorder="1" applyAlignment="1">
      <alignment horizontal="right"/>
    </xf>
    <xf numFmtId="3" fontId="43" fillId="0" borderId="65" xfId="0" applyNumberFormat="1" applyFont="1" applyFill="1" applyBorder="1" applyAlignment="1">
      <alignment/>
    </xf>
    <xf numFmtId="3" fontId="42" fillId="0" borderId="66" xfId="0" applyNumberFormat="1" applyFont="1" applyFill="1" applyBorder="1" applyAlignment="1">
      <alignment/>
    </xf>
    <xf numFmtId="3" fontId="42" fillId="0" borderId="67" xfId="0" applyNumberFormat="1" applyFont="1" applyFill="1" applyBorder="1" applyAlignment="1">
      <alignment/>
    </xf>
    <xf numFmtId="0" fontId="42" fillId="0" borderId="0" xfId="0" applyFont="1" applyFill="1" applyAlignment="1">
      <alignment horizontal="left" vertical="center" wrapText="1"/>
    </xf>
    <xf numFmtId="49" fontId="42" fillId="0" borderId="0" xfId="0" applyNumberFormat="1" applyFont="1" applyFill="1" applyAlignment="1">
      <alignment horizontal="left" vertical="top" wrapText="1"/>
    </xf>
    <xf numFmtId="0" fontId="42" fillId="0" borderId="0" xfId="0" applyFont="1" applyFill="1" applyAlignment="1">
      <alignment horizontal="left" wrapText="1"/>
    </xf>
    <xf numFmtId="0" fontId="42" fillId="0" borderId="0" xfId="0" applyFont="1" applyFill="1" applyAlignment="1">
      <alignment horizontal="left"/>
    </xf>
    <xf numFmtId="0" fontId="43" fillId="0" borderId="0" xfId="0" applyFont="1" applyFill="1" applyAlignment="1">
      <alignment horizontal="right" vertical="top"/>
    </xf>
    <xf numFmtId="0" fontId="43" fillId="0" borderId="72" xfId="0" applyFont="1" applyFill="1" applyBorder="1" applyAlignment="1">
      <alignment horizontal="left"/>
    </xf>
    <xf numFmtId="0" fontId="42" fillId="0" borderId="72" xfId="0" applyFont="1" applyFill="1" applyBorder="1" applyAlignment="1">
      <alignment/>
    </xf>
    <xf numFmtId="0" fontId="42" fillId="0" borderId="0" xfId="0" applyFont="1" applyFill="1" applyAlignment="1">
      <alignment horizontal="right" vertical="top"/>
    </xf>
    <xf numFmtId="0" fontId="42" fillId="0"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9" fontId="42" fillId="0" borderId="0" xfId="65" applyFont="1" applyFill="1" applyBorder="1" applyAlignment="1">
      <alignment horizontal="left" vertical="center" wrapText="1"/>
    </xf>
    <xf numFmtId="3" fontId="42" fillId="0" borderId="0" xfId="0" applyNumberFormat="1" applyFont="1" applyFill="1" applyBorder="1" applyAlignment="1">
      <alignment horizontal="left" vertical="center" wrapText="1"/>
    </xf>
    <xf numFmtId="0" fontId="43" fillId="0" borderId="0" xfId="0" applyFont="1" applyFill="1" applyAlignment="1">
      <alignment horizontal="left" vertical="center" wrapText="1"/>
    </xf>
    <xf numFmtId="0" fontId="43" fillId="0" borderId="0" xfId="0" applyFont="1" applyFill="1" applyAlignment="1">
      <alignment/>
    </xf>
    <xf numFmtId="0" fontId="42" fillId="0" borderId="0" xfId="0" applyFont="1" applyFill="1" applyAlignment="1">
      <alignment horizontal="left" vertical="top" wrapText="1"/>
    </xf>
    <xf numFmtId="0" fontId="43" fillId="0" borderId="0" xfId="0" applyFont="1" applyFill="1" applyAlignment="1">
      <alignment horizontal="right"/>
    </xf>
    <xf numFmtId="0" fontId="43" fillId="0" borderId="0" xfId="0" applyFont="1" applyFill="1" applyAlignment="1">
      <alignment horizontal="left"/>
    </xf>
    <xf numFmtId="0" fontId="42" fillId="0" borderId="0" xfId="0" applyFont="1" applyFill="1" applyAlignment="1">
      <alignment horizontal="right"/>
    </xf>
    <xf numFmtId="3" fontId="42" fillId="0" borderId="0" xfId="0" applyNumberFormat="1" applyFont="1" applyFill="1" applyBorder="1" applyAlignment="1">
      <alignment horizontal="right"/>
    </xf>
    <xf numFmtId="0" fontId="42" fillId="0" borderId="0" xfId="0" applyFont="1" applyFill="1" applyBorder="1" applyAlignment="1">
      <alignment horizontal="right"/>
    </xf>
    <xf numFmtId="14" fontId="43" fillId="0" borderId="15" xfId="0" applyNumberFormat="1" applyFont="1" applyFill="1" applyBorder="1" applyAlignment="1">
      <alignment/>
    </xf>
    <xf numFmtId="0" fontId="43" fillId="0" borderId="28" xfId="0" applyFont="1" applyFill="1" applyBorder="1" applyAlignment="1">
      <alignment/>
    </xf>
    <xf numFmtId="0" fontId="42" fillId="0" borderId="18" xfId="0" applyFont="1" applyFill="1" applyBorder="1" applyAlignment="1">
      <alignment/>
    </xf>
    <xf numFmtId="3" fontId="43" fillId="0" borderId="59" xfId="0" applyNumberFormat="1" applyFont="1" applyFill="1" applyBorder="1" applyAlignment="1">
      <alignment/>
    </xf>
    <xf numFmtId="10" fontId="43" fillId="0" borderId="60" xfId="0" applyNumberFormat="1" applyFont="1" applyFill="1" applyBorder="1" applyAlignment="1">
      <alignment/>
    </xf>
    <xf numFmtId="10" fontId="42" fillId="0" borderId="39" xfId="0" applyNumberFormat="1" applyFont="1" applyFill="1" applyBorder="1" applyAlignment="1">
      <alignment horizontal="right"/>
    </xf>
    <xf numFmtId="49" fontId="42" fillId="0" borderId="0" xfId="0" applyNumberFormat="1" applyFont="1" applyFill="1" applyAlignment="1">
      <alignment horizontal="right"/>
    </xf>
    <xf numFmtId="0" fontId="42" fillId="0" borderId="21" xfId="0" applyFont="1" applyFill="1" applyBorder="1" applyAlignment="1">
      <alignment/>
    </xf>
    <xf numFmtId="3" fontId="42" fillId="0" borderId="41" xfId="0" applyNumberFormat="1" applyFont="1" applyFill="1" applyBorder="1" applyAlignment="1">
      <alignment/>
    </xf>
    <xf numFmtId="3" fontId="42" fillId="0" borderId="41" xfId="0" applyNumberFormat="1" applyFont="1" applyFill="1" applyBorder="1" applyAlignment="1">
      <alignment wrapText="1"/>
    </xf>
    <xf numFmtId="0" fontId="42" fillId="0" borderId="0" xfId="0" applyFont="1" applyFill="1" applyAlignment="1">
      <alignment wrapText="1"/>
    </xf>
    <xf numFmtId="0" fontId="42" fillId="0" borderId="90" xfId="0" applyFont="1" applyFill="1" applyBorder="1" applyAlignment="1">
      <alignment horizontal="left"/>
    </xf>
    <xf numFmtId="0" fontId="42" fillId="0" borderId="0" xfId="0" applyFont="1" applyFill="1" applyBorder="1" applyAlignment="1">
      <alignment horizontal="left"/>
    </xf>
    <xf numFmtId="0" fontId="42" fillId="0" borderId="78" xfId="0" applyFont="1" applyFill="1" applyBorder="1" applyAlignment="1">
      <alignment horizontal="left"/>
    </xf>
    <xf numFmtId="3" fontId="42" fillId="0" borderId="24" xfId="0" applyNumberFormat="1" applyFont="1" applyFill="1" applyBorder="1" applyAlignment="1">
      <alignment/>
    </xf>
    <xf numFmtId="0" fontId="42" fillId="0" borderId="17" xfId="0" applyFont="1" applyFill="1" applyBorder="1" applyAlignment="1">
      <alignment/>
    </xf>
    <xf numFmtId="4" fontId="42" fillId="0" borderId="21" xfId="0" applyNumberFormat="1" applyFont="1" applyFill="1" applyBorder="1" applyAlignment="1">
      <alignment/>
    </xf>
    <xf numFmtId="4" fontId="42" fillId="0" borderId="59" xfId="0" applyNumberFormat="1" applyFont="1" applyFill="1" applyBorder="1" applyAlignment="1">
      <alignment/>
    </xf>
    <xf numFmtId="10" fontId="42" fillId="0" borderId="60" xfId="0" applyNumberFormat="1" applyFont="1" applyFill="1" applyBorder="1" applyAlignment="1">
      <alignment/>
    </xf>
    <xf numFmtId="0" fontId="0" fillId="0" borderId="0" xfId="0" applyFill="1" applyAlignment="1">
      <alignment/>
    </xf>
    <xf numFmtId="0" fontId="42" fillId="0" borderId="0" xfId="0" applyFont="1" applyFill="1" applyBorder="1" applyAlignment="1">
      <alignment wrapText="1"/>
    </xf>
    <xf numFmtId="0" fontId="43" fillId="0" borderId="0" xfId="0" applyFont="1" applyFill="1" applyAlignment="1">
      <alignment horizontal="center" vertical="center" wrapText="1"/>
    </xf>
    <xf numFmtId="0" fontId="43" fillId="0" borderId="0" xfId="0" applyFont="1" applyFill="1" applyAlignment="1">
      <alignment wrapText="1"/>
    </xf>
    <xf numFmtId="0" fontId="45" fillId="0" borderId="0" xfId="0" applyFont="1" applyFill="1" applyAlignment="1">
      <alignment horizontal="center" wrapText="1"/>
    </xf>
    <xf numFmtId="0" fontId="48" fillId="0" borderId="0" xfId="0" applyFont="1" applyFill="1" applyAlignment="1">
      <alignment horizontal="center" wrapText="1"/>
    </xf>
    <xf numFmtId="0" fontId="44" fillId="0" borderId="0" xfId="0" applyFont="1" applyFill="1" applyAlignment="1">
      <alignment wrapText="1"/>
    </xf>
    <xf numFmtId="0" fontId="44" fillId="0" borderId="80" xfId="0" applyFont="1" applyFill="1" applyBorder="1" applyAlignment="1">
      <alignment horizontal="left" wrapText="1"/>
    </xf>
    <xf numFmtId="9" fontId="44" fillId="0" borderId="80" xfId="0" applyNumberFormat="1" applyFont="1" applyFill="1" applyBorder="1" applyAlignment="1">
      <alignment horizontal="center" wrapText="1"/>
    </xf>
    <xf numFmtId="9" fontId="42" fillId="0" borderId="0" xfId="0" applyNumberFormat="1" applyFont="1" applyFill="1" applyAlignment="1">
      <alignment horizontal="center" wrapText="1"/>
    </xf>
    <xf numFmtId="0" fontId="42" fillId="0" borderId="0" xfId="0" applyFont="1" applyFill="1" applyAlignment="1">
      <alignment horizontal="left" wrapText="1" indent="1"/>
    </xf>
    <xf numFmtId="0" fontId="42" fillId="0" borderId="0" xfId="0" applyFont="1" applyFill="1" applyAlignment="1">
      <alignment horizontal="left" wrapText="1" indent="3"/>
    </xf>
    <xf numFmtId="0" fontId="42" fillId="0" borderId="0" xfId="0" applyFont="1" applyFill="1" applyAlignment="1">
      <alignment/>
    </xf>
    <xf numFmtId="165" fontId="1" fillId="0" borderId="0" xfId="0" applyNumberFormat="1" applyFont="1" applyAlignment="1">
      <alignment/>
    </xf>
    <xf numFmtId="3" fontId="43" fillId="0" borderId="27" xfId="0" applyNumberFormat="1" applyFont="1" applyFill="1" applyBorder="1" applyAlignment="1">
      <alignment/>
    </xf>
    <xf numFmtId="10" fontId="43" fillId="0" borderId="53" xfId="0" applyNumberFormat="1" applyFont="1" applyFill="1" applyBorder="1" applyAlignment="1">
      <alignment/>
    </xf>
    <xf numFmtId="0" fontId="43" fillId="0" borderId="27" xfId="0" applyFont="1" applyFill="1" applyBorder="1" applyAlignment="1">
      <alignment/>
    </xf>
    <xf numFmtId="165" fontId="49" fillId="0" borderId="50" xfId="40" applyNumberFormat="1" applyFont="1" applyFill="1" applyBorder="1" applyAlignment="1">
      <alignment/>
    </xf>
    <xf numFmtId="165" fontId="49" fillId="0" borderId="0" xfId="40" applyNumberFormat="1" applyFont="1" applyFill="1" applyBorder="1" applyAlignment="1">
      <alignment/>
    </xf>
    <xf numFmtId="0" fontId="44" fillId="0" borderId="0" xfId="0" applyFont="1" applyFill="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horizontal="left" wrapText="1"/>
    </xf>
    <xf numFmtId="0" fontId="51" fillId="0" borderId="0" xfId="0" applyFont="1" applyAlignment="1">
      <alignment horizontal="justify"/>
    </xf>
    <xf numFmtId="0" fontId="51" fillId="0" borderId="0" xfId="0" applyFont="1" applyAlignment="1">
      <alignment horizontal="justify" vertical="top" wrapText="1"/>
    </xf>
    <xf numFmtId="0" fontId="54" fillId="0" borderId="0" xfId="0" applyFont="1" applyAlignment="1">
      <alignment horizontal="justify" vertical="top" wrapText="1"/>
    </xf>
    <xf numFmtId="0" fontId="47" fillId="0" borderId="0" xfId="0" applyFont="1" applyAlignment="1">
      <alignment horizontal="justify" vertical="top" wrapText="1"/>
    </xf>
    <xf numFmtId="14" fontId="47" fillId="0" borderId="0" xfId="0" applyNumberFormat="1" applyFont="1" applyAlignment="1">
      <alignment horizontal="justify" vertical="top" wrapText="1"/>
    </xf>
    <xf numFmtId="16" fontId="51" fillId="0" borderId="0" xfId="0" applyNumberFormat="1" applyFont="1" applyAlignment="1">
      <alignment horizontal="justify" vertical="top" wrapText="1"/>
    </xf>
    <xf numFmtId="0" fontId="52" fillId="0" borderId="0" xfId="0" applyFont="1" applyAlignment="1">
      <alignment horizontal="justify" vertical="top" wrapText="1"/>
    </xf>
    <xf numFmtId="0" fontId="55" fillId="0" borderId="91" xfId="0" applyFont="1" applyBorder="1" applyAlignment="1">
      <alignment horizontal="justify" vertical="top" wrapText="1"/>
    </xf>
    <xf numFmtId="0" fontId="47" fillId="0" borderId="91" xfId="0" applyFont="1" applyBorder="1" applyAlignment="1">
      <alignment horizontal="justify" vertical="top" wrapText="1"/>
    </xf>
    <xf numFmtId="0" fontId="52" fillId="0" borderId="0" xfId="0" applyFont="1" applyAlignment="1">
      <alignment horizontal="left"/>
    </xf>
    <xf numFmtId="0" fontId="56" fillId="0" borderId="0" xfId="0" applyFont="1" applyAlignment="1">
      <alignment horizontal="left" wrapText="1"/>
    </xf>
    <xf numFmtId="0" fontId="47" fillId="0" borderId="0" xfId="0" applyFont="1" applyAlignment="1">
      <alignment/>
    </xf>
    <xf numFmtId="0" fontId="57" fillId="0" borderId="0" xfId="0" applyFont="1" applyAlignment="1">
      <alignment horizontal="left"/>
    </xf>
    <xf numFmtId="0" fontId="55" fillId="0" borderId="0" xfId="0" applyFont="1" applyAlignment="1">
      <alignment/>
    </xf>
    <xf numFmtId="0" fontId="51" fillId="0" borderId="0" xfId="0" applyFont="1" applyAlignment="1">
      <alignment horizontal="justify" wrapText="1"/>
    </xf>
    <xf numFmtId="0" fontId="47" fillId="0" borderId="0" xfId="0" applyFont="1" applyAlignment="1">
      <alignment horizontal="justify" wrapText="1"/>
    </xf>
    <xf numFmtId="0" fontId="42" fillId="34" borderId="0" xfId="0" applyFont="1" applyFill="1" applyAlignment="1">
      <alignment horizontal="left" wrapText="1"/>
    </xf>
    <xf numFmtId="4" fontId="42" fillId="0" borderId="21" xfId="0" applyNumberFormat="1" applyFont="1" applyFill="1" applyBorder="1" applyAlignment="1">
      <alignment horizontal="right"/>
    </xf>
    <xf numFmtId="165" fontId="5" fillId="0" borderId="0" xfId="0" applyNumberFormat="1" applyFont="1" applyAlignment="1">
      <alignment/>
    </xf>
    <xf numFmtId="0" fontId="42" fillId="0" borderId="0" xfId="0" applyFont="1" applyFill="1" applyAlignment="1">
      <alignment horizontal="center"/>
    </xf>
    <xf numFmtId="165" fontId="5" fillId="0" borderId="0" xfId="0" applyNumberFormat="1" applyFont="1" applyAlignment="1">
      <alignment vertical="center"/>
    </xf>
    <xf numFmtId="10" fontId="42" fillId="0" borderId="37" xfId="0" applyNumberFormat="1" applyFont="1" applyFill="1" applyBorder="1" applyAlignment="1">
      <alignment horizontal="center"/>
    </xf>
    <xf numFmtId="0" fontId="51" fillId="0" borderId="0" xfId="0" applyFont="1" applyAlignment="1">
      <alignment horizontal="justify" vertical="center" wrapText="1"/>
    </xf>
    <xf numFmtId="0" fontId="0" fillId="0" borderId="0" xfId="0" applyAlignment="1">
      <alignment horizontal="justify" vertical="center" wrapText="1"/>
    </xf>
    <xf numFmtId="0" fontId="95" fillId="0" borderId="0" xfId="0" applyFont="1" applyAlignment="1">
      <alignment horizontal="left" vertical="center" wrapText="1"/>
    </xf>
    <xf numFmtId="0" fontId="52" fillId="0" borderId="0" xfId="0" applyFont="1" applyAlignment="1">
      <alignment horizontal="left" vertical="center" wrapText="1"/>
    </xf>
    <xf numFmtId="0" fontId="96" fillId="0" borderId="0" xfId="0" applyFont="1" applyAlignment="1">
      <alignment horizontal="left" vertical="center"/>
    </xf>
    <xf numFmtId="0" fontId="51" fillId="0" borderId="0" xfId="0" applyFont="1" applyAlignment="1">
      <alignment horizontal="justify" vertical="center"/>
    </xf>
    <xf numFmtId="0" fontId="97" fillId="0" borderId="0" xfId="0" applyFont="1" applyAlignment="1">
      <alignment horizontal="left" vertical="center"/>
    </xf>
    <xf numFmtId="0" fontId="54" fillId="0" borderId="0" xfId="0" applyFont="1" applyAlignment="1">
      <alignment horizontal="justify" vertical="center" wrapText="1"/>
    </xf>
    <xf numFmtId="0" fontId="47" fillId="0" borderId="0" xfId="0" applyFont="1" applyAlignment="1">
      <alignment horizontal="justify" vertical="center" wrapText="1"/>
    </xf>
    <xf numFmtId="14" fontId="47" fillId="0" borderId="0" xfId="0" applyNumberFormat="1" applyFont="1" applyAlignment="1">
      <alignment horizontal="justify" vertical="center" wrapText="1"/>
    </xf>
    <xf numFmtId="16" fontId="51" fillId="0" borderId="0" xfId="0" applyNumberFormat="1" applyFont="1" applyAlignment="1">
      <alignment horizontal="justify" vertical="center" wrapText="1"/>
    </xf>
    <xf numFmtId="0" fontId="52" fillId="0" borderId="0" xfId="0" applyFont="1" applyAlignment="1">
      <alignment horizontal="justify" vertical="center" wrapText="1"/>
    </xf>
    <xf numFmtId="0" fontId="58" fillId="0" borderId="0" xfId="0" applyFont="1" applyAlignment="1">
      <alignment horizontal="justify" vertical="center" wrapText="1"/>
    </xf>
    <xf numFmtId="0" fontId="55" fillId="0" borderId="0" xfId="0" applyFont="1" applyAlignment="1">
      <alignment horizontal="justify" vertical="center" wrapText="1"/>
    </xf>
    <xf numFmtId="0" fontId="55" fillId="0" borderId="92" xfId="0" applyFont="1" applyBorder="1" applyAlignment="1">
      <alignment horizontal="justify" vertical="center" wrapText="1"/>
    </xf>
    <xf numFmtId="0" fontId="47" fillId="0" borderId="92" xfId="0" applyFont="1" applyBorder="1" applyAlignment="1">
      <alignment horizontal="justify" vertical="center" wrapText="1"/>
    </xf>
    <xf numFmtId="3" fontId="47" fillId="0" borderId="92" xfId="0" applyNumberFormat="1" applyFont="1" applyBorder="1" applyAlignment="1">
      <alignment horizontal="justify" vertical="center" wrapText="1"/>
    </xf>
    <xf numFmtId="17" fontId="51" fillId="0" borderId="0" xfId="0" applyNumberFormat="1" applyFont="1" applyAlignment="1">
      <alignment horizontal="justify" vertical="center" wrapText="1"/>
    </xf>
    <xf numFmtId="0" fontId="52" fillId="0" borderId="0" xfId="0" applyFont="1" applyAlignment="1">
      <alignment horizontal="left" vertical="center"/>
    </xf>
    <xf numFmtId="165" fontId="7" fillId="0" borderId="20" xfId="40" applyNumberFormat="1" applyFont="1" applyBorder="1" applyAlignment="1">
      <alignment vertical="center"/>
    </xf>
    <xf numFmtId="10" fontId="43" fillId="0" borderId="53" xfId="0" applyNumberFormat="1" applyFont="1" applyFill="1" applyBorder="1" applyAlignment="1">
      <alignment horizontal="right"/>
    </xf>
    <xf numFmtId="4" fontId="42" fillId="0" borderId="87" xfId="0" applyNumberFormat="1" applyFont="1" applyFill="1" applyBorder="1" applyAlignment="1">
      <alignment/>
    </xf>
    <xf numFmtId="10" fontId="42" fillId="0" borderId="88" xfId="0" applyNumberFormat="1" applyFont="1" applyFill="1" applyBorder="1" applyAlignment="1">
      <alignment horizontal="right"/>
    </xf>
    <xf numFmtId="10" fontId="42" fillId="0" borderId="0" xfId="0" applyNumberFormat="1" applyFont="1" applyFill="1" applyAlignment="1">
      <alignment horizontal="left" wrapText="1"/>
    </xf>
    <xf numFmtId="0" fontId="47" fillId="0" borderId="0" xfId="0" applyFont="1" applyAlignment="1">
      <alignment horizontal="center"/>
    </xf>
    <xf numFmtId="0" fontId="7"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Alignment="1">
      <alignment horizontal="center"/>
    </xf>
    <xf numFmtId="3" fontId="7" fillId="0" borderId="0" xfId="0" applyNumberFormat="1" applyFont="1" applyBorder="1" applyAlignment="1">
      <alignment horizontal="right" vertical="center"/>
    </xf>
    <xf numFmtId="3" fontId="7"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center"/>
    </xf>
    <xf numFmtId="0" fontId="6" fillId="0" borderId="6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4" xfId="0" applyFont="1" applyBorder="1" applyAlignment="1">
      <alignment horizontal="center" vertical="center"/>
    </xf>
    <xf numFmtId="0" fontId="6" fillId="0" borderId="17" xfId="0" applyFont="1" applyBorder="1" applyAlignment="1">
      <alignment horizontal="center" vertical="center"/>
    </xf>
    <xf numFmtId="14" fontId="6" fillId="0" borderId="87" xfId="0" applyNumberFormat="1" applyFont="1" applyBorder="1" applyAlignment="1">
      <alignment horizontal="center" vertical="center"/>
    </xf>
    <xf numFmtId="14" fontId="6" fillId="0" borderId="21" xfId="0" applyNumberFormat="1" applyFont="1" applyBorder="1" applyAlignment="1">
      <alignment horizontal="center" vertical="center"/>
    </xf>
    <xf numFmtId="0" fontId="6" fillId="0" borderId="73" xfId="0" applyFont="1" applyBorder="1" applyAlignment="1">
      <alignment horizontal="center" vertical="center" wrapText="1"/>
    </xf>
    <xf numFmtId="0" fontId="6" fillId="0" borderId="40" xfId="0" applyFont="1" applyBorder="1" applyAlignment="1">
      <alignment horizontal="center" vertical="center" wrapText="1"/>
    </xf>
    <xf numFmtId="14" fontId="6" fillId="0" borderId="88" xfId="0" applyNumberFormat="1" applyFont="1" applyBorder="1" applyAlignment="1">
      <alignment horizontal="center" vertical="center" wrapText="1"/>
    </xf>
    <xf numFmtId="14" fontId="6" fillId="0" borderId="37" xfId="0" applyNumberFormat="1" applyFont="1" applyBorder="1" applyAlignment="1">
      <alignment horizontal="center" vertical="center" wrapText="1"/>
    </xf>
    <xf numFmtId="14" fontId="6" fillId="0" borderId="87" xfId="0" applyNumberFormat="1" applyFont="1" applyBorder="1" applyAlignment="1">
      <alignment horizontal="center" vertical="center" wrapText="1"/>
    </xf>
    <xf numFmtId="14" fontId="6" fillId="0" borderId="21" xfId="0" applyNumberFormat="1" applyFont="1" applyBorder="1" applyAlignment="1">
      <alignment horizontal="center" vertical="center" wrapText="1"/>
    </xf>
    <xf numFmtId="0" fontId="7" fillId="0" borderId="73" xfId="0" applyFont="1" applyBorder="1" applyAlignment="1">
      <alignment horizontal="center" wrapText="1"/>
    </xf>
    <xf numFmtId="0" fontId="7" fillId="0" borderId="40" xfId="0" applyFont="1" applyBorder="1" applyAlignment="1">
      <alignment horizontal="center" wrapText="1"/>
    </xf>
    <xf numFmtId="0" fontId="7" fillId="0" borderId="75" xfId="0" applyFont="1" applyBorder="1" applyAlignment="1">
      <alignment horizontal="center" vertical="center"/>
    </xf>
    <xf numFmtId="0" fontId="7" fillId="0" borderId="18" xfId="0" applyFont="1" applyBorder="1" applyAlignment="1">
      <alignment horizontal="center" vertical="center"/>
    </xf>
    <xf numFmtId="0" fontId="6" fillId="0" borderId="73" xfId="0" applyFont="1" applyBorder="1" applyAlignment="1">
      <alignment horizontal="center" wrapText="1"/>
    </xf>
    <xf numFmtId="0" fontId="6" fillId="0" borderId="40" xfId="0" applyFont="1" applyBorder="1" applyAlignment="1">
      <alignment horizontal="center" wrapText="1"/>
    </xf>
    <xf numFmtId="0" fontId="6" fillId="0" borderId="75" xfId="0" applyFont="1" applyBorder="1" applyAlignment="1">
      <alignment horizontal="center" vertical="center"/>
    </xf>
    <xf numFmtId="0" fontId="6" fillId="0" borderId="18" xfId="0" applyFont="1" applyBorder="1" applyAlignment="1">
      <alignment horizontal="center" vertical="center"/>
    </xf>
    <xf numFmtId="14" fontId="6" fillId="0" borderId="76" xfId="0" applyNumberFormat="1" applyFont="1" applyBorder="1" applyAlignment="1">
      <alignment horizontal="center" vertical="center" wrapText="1"/>
    </xf>
    <xf numFmtId="14" fontId="6" fillId="0" borderId="41" xfId="0" applyNumberFormat="1" applyFont="1" applyBorder="1" applyAlignment="1">
      <alignment horizontal="center" vertical="center" wrapText="1"/>
    </xf>
    <xf numFmtId="0" fontId="5" fillId="0" borderId="0" xfId="0" applyFont="1" applyAlignment="1">
      <alignment horizontal="left"/>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65" xfId="0" applyFont="1" applyBorder="1" applyAlignment="1">
      <alignment horizontal="center" vertical="center"/>
    </xf>
    <xf numFmtId="0" fontId="1" fillId="0" borderId="0" xfId="0" applyFont="1" applyAlignment="1">
      <alignment horizontal="left"/>
    </xf>
    <xf numFmtId="14" fontId="5" fillId="0" borderId="0" xfId="0" applyNumberFormat="1" applyFont="1" applyAlignment="1">
      <alignment horizontal="left"/>
    </xf>
    <xf numFmtId="0" fontId="5" fillId="0" borderId="7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1" fillId="0" borderId="81"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42" fillId="0" borderId="40" xfId="0" applyFont="1" applyFill="1" applyBorder="1" applyAlignment="1">
      <alignment horizontal="left"/>
    </xf>
    <xf numFmtId="0" fontId="42" fillId="0" borderId="18" xfId="0" applyFont="1" applyFill="1" applyBorder="1" applyAlignment="1">
      <alignment horizontal="left"/>
    </xf>
    <xf numFmtId="0" fontId="42" fillId="0" borderId="41" xfId="0" applyFont="1" applyFill="1" applyBorder="1" applyAlignment="1">
      <alignment horizontal="left"/>
    </xf>
    <xf numFmtId="0" fontId="42" fillId="0" borderId="0" xfId="0" applyFont="1" applyFill="1" applyAlignment="1">
      <alignment horizontal="left" wrapText="1"/>
    </xf>
    <xf numFmtId="0" fontId="1" fillId="0" borderId="56"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60" xfId="0" applyFont="1" applyFill="1" applyBorder="1" applyAlignment="1">
      <alignment horizontal="left" vertical="center" wrapText="1"/>
    </xf>
    <xf numFmtId="14" fontId="42" fillId="0" borderId="40" xfId="0" applyNumberFormat="1" applyFont="1" applyFill="1" applyBorder="1" applyAlignment="1">
      <alignment horizontal="left"/>
    </xf>
    <xf numFmtId="14" fontId="43" fillId="0" borderId="86" xfId="0" applyNumberFormat="1" applyFont="1" applyFill="1" applyBorder="1" applyAlignment="1">
      <alignment horizontal="center" vertical="center" wrapText="1"/>
    </xf>
    <xf numFmtId="0" fontId="46" fillId="0" borderId="84" xfId="0" applyFont="1" applyFill="1" applyBorder="1" applyAlignment="1">
      <alignment horizontal="center" vertical="center" wrapText="1"/>
    </xf>
    <xf numFmtId="3" fontId="42" fillId="0" borderId="72" xfId="0" applyNumberFormat="1" applyFont="1" applyFill="1" applyBorder="1" applyAlignment="1">
      <alignment wrapText="1"/>
    </xf>
    <xf numFmtId="0" fontId="0" fillId="0" borderId="72" xfId="0" applyBorder="1" applyAlignment="1">
      <alignment wrapText="1"/>
    </xf>
    <xf numFmtId="0" fontId="43" fillId="0" borderId="25" xfId="0" applyFont="1" applyFill="1" applyBorder="1" applyAlignment="1">
      <alignment horizontal="left"/>
    </xf>
    <xf numFmtId="0" fontId="43" fillId="0" borderId="27" xfId="0" applyFont="1" applyFill="1" applyBorder="1" applyAlignment="1">
      <alignment horizontal="left"/>
    </xf>
    <xf numFmtId="0" fontId="43" fillId="0" borderId="65" xfId="0" applyFont="1" applyFill="1" applyBorder="1" applyAlignment="1">
      <alignment horizontal="left"/>
    </xf>
    <xf numFmtId="0" fontId="43" fillId="0" borderId="45" xfId="0" applyFont="1" applyFill="1" applyBorder="1" applyAlignment="1">
      <alignment horizontal="left" vertical="center" wrapText="1"/>
    </xf>
    <xf numFmtId="0" fontId="43" fillId="0" borderId="80" xfId="0" applyFont="1" applyFill="1" applyBorder="1" applyAlignment="1">
      <alignment horizontal="left" vertical="center" wrapText="1"/>
    </xf>
    <xf numFmtId="0" fontId="46" fillId="0" borderId="80" xfId="0" applyFont="1" applyFill="1" applyBorder="1" applyAlignment="1">
      <alignment horizontal="left" vertical="center" wrapText="1"/>
    </xf>
    <xf numFmtId="0" fontId="46" fillId="0" borderId="83" xfId="0" applyFont="1" applyFill="1" applyBorder="1" applyAlignment="1">
      <alignment horizontal="left" vertical="center" wrapText="1"/>
    </xf>
    <xf numFmtId="0" fontId="46" fillId="0" borderId="72" xfId="0" applyFont="1" applyFill="1" applyBorder="1" applyAlignment="1">
      <alignment horizontal="left" vertical="center" wrapText="1"/>
    </xf>
    <xf numFmtId="0" fontId="42" fillId="0" borderId="40" xfId="0" applyFont="1" applyFill="1" applyBorder="1" applyAlignment="1">
      <alignment horizontal="left" wrapText="1"/>
    </xf>
    <xf numFmtId="0" fontId="42" fillId="0" borderId="18" xfId="0" applyFont="1" applyFill="1" applyBorder="1" applyAlignment="1">
      <alignment horizontal="left" wrapText="1"/>
    </xf>
    <xf numFmtId="0" fontId="42" fillId="0" borderId="41" xfId="0" applyFont="1" applyFill="1" applyBorder="1" applyAlignment="1">
      <alignment horizontal="left" wrapText="1"/>
    </xf>
    <xf numFmtId="14" fontId="43" fillId="0" borderId="86" xfId="0" applyNumberFormat="1" applyFont="1" applyFill="1" applyBorder="1" applyAlignment="1">
      <alignment horizontal="left" vertical="center" wrapText="1"/>
    </xf>
    <xf numFmtId="0" fontId="46" fillId="0" borderId="84" xfId="0" applyFont="1" applyFill="1" applyBorder="1" applyAlignment="1">
      <alignment horizontal="left" vertical="center" wrapText="1"/>
    </xf>
    <xf numFmtId="14" fontId="43" fillId="0" borderId="86" xfId="0" applyNumberFormat="1" applyFont="1" applyFill="1" applyBorder="1" applyAlignment="1">
      <alignment vertical="center" wrapText="1"/>
    </xf>
    <xf numFmtId="0" fontId="46" fillId="0" borderId="84" xfId="0" applyFont="1" applyFill="1" applyBorder="1" applyAlignment="1">
      <alignment vertical="center" wrapText="1"/>
    </xf>
    <xf numFmtId="0" fontId="42" fillId="0" borderId="36" xfId="0" applyFont="1" applyFill="1" applyBorder="1" applyAlignment="1">
      <alignment horizontal="left"/>
    </xf>
    <xf numFmtId="0" fontId="42" fillId="0" borderId="21" xfId="0" applyFont="1" applyFill="1" applyBorder="1" applyAlignment="1">
      <alignment horizontal="left"/>
    </xf>
    <xf numFmtId="0" fontId="42" fillId="0" borderId="37" xfId="0" applyFont="1" applyFill="1" applyBorder="1" applyAlignment="1">
      <alignment horizontal="left"/>
    </xf>
    <xf numFmtId="0" fontId="43" fillId="0" borderId="72" xfId="0" applyFont="1" applyFill="1" applyBorder="1" applyAlignment="1">
      <alignment horizontal="left"/>
    </xf>
    <xf numFmtId="0" fontId="42" fillId="0" borderId="49" xfId="0" applyFont="1" applyFill="1" applyBorder="1" applyAlignment="1">
      <alignment horizontal="left" wrapText="1"/>
    </xf>
    <xf numFmtId="0" fontId="42" fillId="0" borderId="26" xfId="0" applyFont="1" applyFill="1" applyBorder="1" applyAlignment="1">
      <alignment horizontal="left" wrapText="1"/>
    </xf>
    <xf numFmtId="0" fontId="42" fillId="0" borderId="67" xfId="0" applyFont="1" applyFill="1" applyBorder="1" applyAlignment="1">
      <alignment horizontal="left" wrapText="1"/>
    </xf>
    <xf numFmtId="49" fontId="42" fillId="0" borderId="0" xfId="0" applyNumberFormat="1" applyFont="1" applyFill="1" applyAlignment="1">
      <alignment horizontal="left" vertical="top" wrapText="1"/>
    </xf>
    <xf numFmtId="0" fontId="42" fillId="0" borderId="0" xfId="0" applyFont="1" applyFill="1" applyAlignment="1">
      <alignment horizontal="left"/>
    </xf>
    <xf numFmtId="0" fontId="42" fillId="0" borderId="0" xfId="0" applyFont="1" applyFill="1" applyBorder="1" applyAlignment="1">
      <alignment horizontal="left" vertical="center" wrapText="1"/>
    </xf>
    <xf numFmtId="0" fontId="42" fillId="0" borderId="0" xfId="0" applyFont="1" applyFill="1" applyAlignment="1">
      <alignment horizontal="left" vertical="top" wrapText="1"/>
    </xf>
    <xf numFmtId="0" fontId="42" fillId="34" borderId="0" xfId="0" applyFont="1" applyFill="1" applyAlignment="1">
      <alignment horizontal="left" wrapText="1"/>
    </xf>
    <xf numFmtId="0" fontId="45" fillId="0" borderId="0" xfId="0" applyFont="1" applyFill="1" applyAlignment="1">
      <alignment horizontal="left"/>
    </xf>
    <xf numFmtId="3" fontId="5" fillId="0" borderId="47" xfId="0" applyNumberFormat="1" applyFont="1" applyFill="1" applyBorder="1" applyAlignment="1">
      <alignment horizontal="center" vertical="center" wrapText="1"/>
    </xf>
    <xf numFmtId="0" fontId="5" fillId="0" borderId="79" xfId="0" applyFont="1" applyFill="1" applyBorder="1" applyAlignment="1">
      <alignment horizontal="center" vertical="center" wrapText="1"/>
    </xf>
    <xf numFmtId="0" fontId="42" fillId="0" borderId="36"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42" fillId="0" borderId="59" xfId="0" applyFont="1" applyFill="1" applyBorder="1" applyAlignment="1">
      <alignment horizontal="left" vertical="center" wrapTex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2" fillId="0" borderId="40"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3" fillId="0" borderId="48"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21" xfId="0" applyFont="1" applyFill="1" applyBorder="1" applyAlignment="1">
      <alignment horizontal="center" vertical="center" wrapText="1"/>
    </xf>
    <xf numFmtId="9" fontId="42" fillId="0" borderId="75" xfId="65" applyFont="1" applyFill="1" applyBorder="1" applyAlignment="1">
      <alignment horizontal="center" vertical="center" wrapText="1"/>
    </xf>
    <xf numFmtId="9" fontId="42" fillId="0" borderId="18" xfId="65" applyFont="1" applyFill="1" applyBorder="1" applyAlignment="1">
      <alignment horizontal="center" vertical="center" wrapText="1"/>
    </xf>
    <xf numFmtId="0" fontId="42" fillId="0" borderId="59" xfId="0" applyFont="1" applyFill="1" applyBorder="1" applyAlignment="1">
      <alignment horizontal="center" vertical="center" wrapText="1"/>
    </xf>
    <xf numFmtId="0" fontId="42" fillId="0" borderId="0" xfId="0" applyFont="1" applyFill="1" applyAlignment="1">
      <alignment horizontal="left" vertical="center" wrapText="1"/>
    </xf>
    <xf numFmtId="0" fontId="43" fillId="0" borderId="0" xfId="0" applyFont="1" applyFill="1" applyAlignment="1">
      <alignment horizontal="center"/>
    </xf>
    <xf numFmtId="0" fontId="43" fillId="0" borderId="0" xfId="0" applyFont="1" applyFill="1" applyBorder="1" applyAlignment="1">
      <alignment horizontal="center"/>
    </xf>
    <xf numFmtId="3" fontId="42" fillId="0" borderId="37" xfId="0" applyNumberFormat="1" applyFont="1" applyFill="1" applyBorder="1" applyAlignment="1">
      <alignment horizontal="center" vertical="center" wrapText="1"/>
    </xf>
    <xf numFmtId="3" fontId="42" fillId="0" borderId="60" xfId="0" applyNumberFormat="1" applyFont="1" applyFill="1" applyBorder="1" applyAlignment="1">
      <alignment horizontal="center" vertical="center" wrapText="1"/>
    </xf>
    <xf numFmtId="0" fontId="42" fillId="0" borderId="0" xfId="0" applyFont="1" applyFill="1" applyAlignment="1">
      <alignment horizontal="center"/>
    </xf>
    <xf numFmtId="9" fontId="42" fillId="0" borderId="10" xfId="65" applyFont="1" applyFill="1" applyBorder="1" applyAlignment="1">
      <alignment horizontal="center" vertical="center" wrapText="1"/>
    </xf>
    <xf numFmtId="9" fontId="42" fillId="0" borderId="35" xfId="65" applyFont="1" applyFill="1" applyBorder="1" applyAlignment="1">
      <alignment horizontal="center" vertical="center" wrapText="1"/>
    </xf>
    <xf numFmtId="3" fontId="42" fillId="0" borderId="88"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3" fillId="0" borderId="0" xfId="0" applyFont="1" applyFill="1" applyAlignment="1">
      <alignment horizontal="left" vertical="top"/>
    </xf>
    <xf numFmtId="0" fontId="43" fillId="0" borderId="12" xfId="0" applyFont="1" applyFill="1" applyBorder="1" applyAlignment="1">
      <alignment horizontal="left"/>
    </xf>
    <xf numFmtId="0" fontId="43" fillId="0" borderId="15" xfId="0" applyFont="1" applyFill="1" applyBorder="1" applyAlignment="1">
      <alignment horizontal="left"/>
    </xf>
    <xf numFmtId="0" fontId="43" fillId="0" borderId="56" xfId="0" applyFont="1" applyFill="1" applyBorder="1" applyAlignment="1">
      <alignment horizontal="left"/>
    </xf>
    <xf numFmtId="0" fontId="43" fillId="0" borderId="59" xfId="0" applyFont="1" applyFill="1" applyBorder="1" applyAlignment="1">
      <alignment horizontal="left"/>
    </xf>
    <xf numFmtId="0" fontId="42" fillId="0" borderId="38" xfId="0" applyFont="1" applyFill="1" applyBorder="1" applyAlignment="1">
      <alignment horizontal="left"/>
    </xf>
    <xf numFmtId="0" fontId="42" fillId="0" borderId="10" xfId="0" applyFont="1" applyFill="1" applyBorder="1" applyAlignment="1">
      <alignment horizontal="left"/>
    </xf>
    <xf numFmtId="0" fontId="42" fillId="0" borderId="39" xfId="0" applyFont="1" applyFill="1" applyBorder="1" applyAlignment="1">
      <alignment horizontal="left"/>
    </xf>
    <xf numFmtId="3" fontId="42" fillId="0" borderId="0" xfId="0" applyNumberFormat="1" applyFont="1" applyFill="1" applyBorder="1" applyAlignment="1">
      <alignment horizontal="right"/>
    </xf>
    <xf numFmtId="0" fontId="42" fillId="0" borderId="0" xfId="0" applyFont="1" applyFill="1" applyBorder="1" applyAlignment="1">
      <alignment horizontal="right"/>
    </xf>
    <xf numFmtId="49" fontId="42" fillId="0" borderId="0" xfId="0" applyNumberFormat="1" applyFont="1" applyFill="1" applyAlignment="1">
      <alignment horizontal="left" vertical="top" wrapText="1"/>
    </xf>
    <xf numFmtId="0" fontId="42" fillId="0" borderId="49"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67" xfId="0" applyFont="1" applyFill="1" applyBorder="1" applyAlignment="1">
      <alignment horizontal="left" vertical="center" wrapText="1"/>
    </xf>
    <xf numFmtId="0" fontId="42" fillId="0" borderId="49" xfId="0" applyNumberFormat="1" applyFont="1" applyFill="1" applyBorder="1" applyAlignment="1">
      <alignment horizontal="left" wrapText="1"/>
    </xf>
    <xf numFmtId="0" fontId="42" fillId="0" borderId="26" xfId="0" applyNumberFormat="1" applyFont="1" applyFill="1" applyBorder="1" applyAlignment="1">
      <alignment horizontal="left" wrapText="1"/>
    </xf>
    <xf numFmtId="0" fontId="42" fillId="0" borderId="67" xfId="0" applyNumberFormat="1" applyFont="1" applyFill="1" applyBorder="1" applyAlignment="1">
      <alignment horizontal="left" wrapText="1"/>
    </xf>
    <xf numFmtId="0" fontId="46" fillId="0" borderId="70"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43" fillId="0" borderId="65" xfId="0" applyFont="1" applyFill="1" applyBorder="1" applyAlignment="1">
      <alignment horizontal="left" vertical="center" wrapText="1"/>
    </xf>
    <xf numFmtId="0" fontId="46" fillId="0" borderId="9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2" fillId="0" borderId="36" xfId="0" applyFont="1" applyFill="1" applyBorder="1" applyAlignment="1">
      <alignment horizontal="left" wrapText="1"/>
    </xf>
    <xf numFmtId="0" fontId="42" fillId="0" borderId="49" xfId="0" applyFont="1" applyFill="1" applyBorder="1" applyAlignment="1">
      <alignment horizontal="left"/>
    </xf>
    <xf numFmtId="0" fontId="42" fillId="0" borderId="26" xfId="0" applyFont="1" applyFill="1" applyBorder="1" applyAlignment="1">
      <alignment horizontal="left"/>
    </xf>
    <xf numFmtId="0" fontId="42" fillId="0" borderId="67" xfId="0" applyFont="1" applyFill="1" applyBorder="1" applyAlignment="1">
      <alignment horizontal="left"/>
    </xf>
    <xf numFmtId="0" fontId="42" fillId="0" borderId="81" xfId="0" applyFont="1" applyFill="1" applyBorder="1" applyAlignment="1">
      <alignment horizontal="left" vertical="center" wrapText="1"/>
    </xf>
    <xf numFmtId="0" fontId="42" fillId="0" borderId="87" xfId="0" applyFont="1" applyFill="1" applyBorder="1" applyAlignment="1">
      <alignment horizontal="left" vertical="center" wrapText="1"/>
    </xf>
    <xf numFmtId="0" fontId="43" fillId="0" borderId="0" xfId="0" applyFont="1" applyFill="1" applyBorder="1" applyAlignment="1">
      <alignment horizontal="center" wrapText="1"/>
    </xf>
    <xf numFmtId="0" fontId="43" fillId="0" borderId="0" xfId="0" applyFont="1" applyFill="1" applyAlignment="1">
      <alignment horizontal="center" vertical="center" wrapText="1"/>
    </xf>
    <xf numFmtId="0" fontId="45" fillId="0" borderId="0" xfId="0" applyFont="1" applyFill="1" applyBorder="1" applyAlignment="1">
      <alignment horizontal="left" wrapText="1"/>
    </xf>
    <xf numFmtId="3" fontId="43" fillId="0" borderId="47" xfId="0" applyNumberFormat="1"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0" borderId="0" xfId="0" applyFont="1" applyFill="1" applyAlignment="1">
      <alignment horizontal="center" wrapText="1"/>
    </xf>
    <xf numFmtId="0" fontId="42" fillId="0" borderId="0" xfId="0" applyFont="1" applyFill="1" applyAlignment="1">
      <alignment horizontal="center" wrapText="1"/>
    </xf>
    <xf numFmtId="0" fontId="42" fillId="0" borderId="30" xfId="0" applyFont="1" applyFill="1" applyBorder="1" applyAlignment="1">
      <alignment horizontal="center" wrapText="1"/>
    </xf>
    <xf numFmtId="0" fontId="42" fillId="0" borderId="29" xfId="0" applyFont="1" applyFill="1" applyBorder="1" applyAlignment="1">
      <alignment horizontal="center" wrapText="1"/>
    </xf>
    <xf numFmtId="0" fontId="54" fillId="0" borderId="0" xfId="0" applyFont="1" applyAlignment="1">
      <alignment horizontal="justify" vertical="center" wrapText="1"/>
    </xf>
    <xf numFmtId="0" fontId="51" fillId="0" borderId="0" xfId="0" applyFont="1" applyAlignment="1">
      <alignment horizontal="justify" vertical="center" wrapText="1"/>
    </xf>
    <xf numFmtId="0" fontId="58" fillId="0" borderId="0" xfId="0" applyFont="1" applyAlignment="1">
      <alignment horizontal="justify" vertical="center" wrapText="1"/>
    </xf>
    <xf numFmtId="16" fontId="51" fillId="0" borderId="0" xfId="0" applyNumberFormat="1" applyFont="1" applyAlignment="1">
      <alignment horizontal="justify" vertical="center" wrapText="1"/>
    </xf>
    <xf numFmtId="0" fontId="52" fillId="0" borderId="0" xfId="0" applyFont="1" applyAlignment="1">
      <alignment horizontal="justify" vertical="center" wrapText="1"/>
    </xf>
    <xf numFmtId="0" fontId="54" fillId="0" borderId="93" xfId="0" applyFont="1" applyBorder="1" applyAlignment="1">
      <alignment horizontal="justify" vertical="center" wrapText="1"/>
    </xf>
    <xf numFmtId="16" fontId="51" fillId="0" borderId="94" xfId="0" applyNumberFormat="1" applyFont="1" applyBorder="1" applyAlignment="1">
      <alignment horizontal="justify" vertical="center" wrapText="1"/>
    </xf>
    <xf numFmtId="0" fontId="52" fillId="0" borderId="95" xfId="0" applyFont="1" applyBorder="1" applyAlignment="1">
      <alignment horizontal="justify" vertical="center" wrapText="1"/>
    </xf>
    <xf numFmtId="17" fontId="51" fillId="0" borderId="0" xfId="0" applyNumberFormat="1" applyFont="1" applyAlignment="1">
      <alignment horizontal="justify" vertical="center" wrapText="1"/>
    </xf>
    <xf numFmtId="0" fontId="54" fillId="0" borderId="96" xfId="0" applyFont="1" applyBorder="1" applyAlignment="1">
      <alignment horizontal="justify" vertical="top" wrapText="1"/>
    </xf>
    <xf numFmtId="16" fontId="51" fillId="0" borderId="0" xfId="0" applyNumberFormat="1" applyFont="1" applyAlignment="1">
      <alignment horizontal="justify" vertical="top" wrapText="1"/>
    </xf>
    <xf numFmtId="0" fontId="51" fillId="0" borderId="97" xfId="0" applyFont="1" applyBorder="1" applyAlignment="1">
      <alignment horizontal="justify" vertical="top" wrapText="1"/>
    </xf>
    <xf numFmtId="0" fontId="52" fillId="0" borderId="0" xfId="0" applyFont="1" applyAlignment="1">
      <alignment horizontal="justify" vertical="top" wrapText="1"/>
    </xf>
    <xf numFmtId="0" fontId="51" fillId="0" borderId="0" xfId="0" applyFont="1" applyAlignment="1">
      <alignment horizontal="justify" wrapText="1"/>
    </xf>
    <xf numFmtId="0" fontId="54" fillId="0" borderId="0" xfId="0" applyFont="1" applyAlignment="1">
      <alignment horizontal="justify" vertical="top" wrapText="1"/>
    </xf>
    <xf numFmtId="0" fontId="51" fillId="0" borderId="0" xfId="0" applyFont="1" applyAlignment="1">
      <alignment horizontal="justify" vertical="top" wrapText="1"/>
    </xf>
    <xf numFmtId="17" fontId="51" fillId="0" borderId="0" xfId="0" applyNumberFormat="1" applyFont="1" applyAlignment="1">
      <alignment horizontal="justify" vertical="top" wrapText="1"/>
    </xf>
    <xf numFmtId="0" fontId="14" fillId="0" borderId="0" xfId="58" applyFont="1" applyBorder="1" applyAlignment="1">
      <alignment horizontal="center" vertical="center"/>
      <protection/>
    </xf>
    <xf numFmtId="0" fontId="28" fillId="0" borderId="0" xfId="58" applyFont="1" applyAlignment="1">
      <alignment horizontal="center"/>
      <protection/>
    </xf>
    <xf numFmtId="0" fontId="17" fillId="0" borderId="0" xfId="58" applyFont="1" applyAlignment="1">
      <alignment horizontal="center"/>
      <protection/>
    </xf>
    <xf numFmtId="0" fontId="16" fillId="0" borderId="0" xfId="58" applyFont="1" applyBorder="1" applyAlignment="1">
      <alignment horizontal="center"/>
      <protection/>
    </xf>
    <xf numFmtId="0" fontId="16" fillId="0" borderId="0" xfId="58" applyFont="1" applyAlignment="1">
      <alignment horizontal="center"/>
      <protection/>
    </xf>
    <xf numFmtId="3" fontId="14" fillId="0" borderId="0" xfId="58" applyNumberFormat="1" applyFont="1" applyBorder="1" applyAlignment="1">
      <alignment horizontal="right" vertical="center"/>
      <protection/>
    </xf>
    <xf numFmtId="3" fontId="14" fillId="0" borderId="0" xfId="58" applyNumberFormat="1" applyFont="1" applyAlignment="1">
      <alignment horizontal="right" vertical="center"/>
      <protection/>
    </xf>
    <xf numFmtId="179" fontId="14" fillId="0" borderId="86" xfId="58" applyNumberFormat="1" applyFont="1" applyBorder="1" applyAlignment="1" applyProtection="1">
      <alignment vertical="center" wrapText="1"/>
      <protection locked="0"/>
    </xf>
    <xf numFmtId="179" fontId="14" fillId="0" borderId="84" xfId="58" applyNumberFormat="1" applyFont="1" applyBorder="1" applyAlignment="1" applyProtection="1">
      <alignment vertical="center" wrapText="1"/>
      <protection locked="0"/>
    </xf>
    <xf numFmtId="0" fontId="14" fillId="0" borderId="86" xfId="58" applyNumberFormat="1" applyFont="1" applyBorder="1" applyAlignment="1" applyProtection="1">
      <alignment vertical="center" wrapText="1"/>
      <protection locked="0"/>
    </xf>
    <xf numFmtId="0" fontId="0" fillId="0" borderId="84" xfId="0" applyBorder="1" applyAlignment="1">
      <alignment vertical="center" wrapText="1"/>
    </xf>
    <xf numFmtId="0" fontId="10" fillId="0" borderId="0" xfId="57" applyAlignment="1">
      <alignment horizontal="center"/>
      <protection/>
    </xf>
    <xf numFmtId="0" fontId="42" fillId="0" borderId="0" xfId="0" applyFont="1" applyAlignment="1">
      <alignment horizontal="left"/>
    </xf>
    <xf numFmtId="0" fontId="30" fillId="0" borderId="0" xfId="0" applyFont="1" applyBorder="1" applyAlignment="1">
      <alignment horizontal="center"/>
    </xf>
    <xf numFmtId="0" fontId="30" fillId="0" borderId="0" xfId="0" applyFont="1" applyAlignment="1">
      <alignment horizontal="center"/>
    </xf>
    <xf numFmtId="0" fontId="31" fillId="0" borderId="0" xfId="0" applyFont="1" applyAlignment="1">
      <alignment horizontal="center"/>
    </xf>
    <xf numFmtId="0" fontId="43" fillId="0" borderId="72" xfId="0" applyFont="1" applyBorder="1" applyAlignment="1">
      <alignment horizontal="left"/>
    </xf>
    <xf numFmtId="0" fontId="31" fillId="33" borderId="0" xfId="0" applyFont="1" applyFill="1" applyAlignment="1">
      <alignment horizontal="left" vertical="center" wrapText="1"/>
    </xf>
    <xf numFmtId="0" fontId="32" fillId="33" borderId="0" xfId="0" applyFont="1" applyFill="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left"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7" xfId="0" applyFont="1" applyBorder="1" applyAlignment="1">
      <alignment horizontal="center" vertical="center" wrapText="1"/>
    </xf>
    <xf numFmtId="3" fontId="30" fillId="0" borderId="47" xfId="0" applyNumberFormat="1" applyFont="1" applyBorder="1" applyAlignment="1">
      <alignment horizontal="center" vertical="center" wrapText="1"/>
    </xf>
    <xf numFmtId="0" fontId="30" fillId="0" borderId="79"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1" fillId="33" borderId="40" xfId="0" applyFont="1" applyFill="1" applyBorder="1" applyAlignment="1">
      <alignment horizontal="left" vertical="center" wrapText="1"/>
    </xf>
    <xf numFmtId="0" fontId="31" fillId="33" borderId="18" xfId="0" applyFont="1" applyFill="1" applyBorder="1" applyAlignment="1">
      <alignment horizontal="left" vertical="center" wrapText="1"/>
    </xf>
    <xf numFmtId="0" fontId="31" fillId="33" borderId="36" xfId="0" applyFont="1" applyFill="1" applyBorder="1" applyAlignment="1">
      <alignment horizontal="left" vertical="center" wrapText="1"/>
    </xf>
    <xf numFmtId="0" fontId="31" fillId="33" borderId="21" xfId="0" applyFont="1" applyFill="1" applyBorder="1" applyAlignment="1">
      <alignment horizontal="left" vertical="center" wrapText="1"/>
    </xf>
    <xf numFmtId="0" fontId="31" fillId="33" borderId="18" xfId="0" applyFont="1" applyFill="1" applyBorder="1" applyAlignment="1">
      <alignment horizontal="center" vertical="center" wrapText="1"/>
    </xf>
    <xf numFmtId="0" fontId="31" fillId="33" borderId="21" xfId="0" applyFont="1" applyFill="1" applyBorder="1" applyAlignment="1">
      <alignment horizontal="center" vertical="center" wrapText="1"/>
    </xf>
    <xf numFmtId="9" fontId="31" fillId="33" borderId="75" xfId="65" applyFont="1" applyFill="1" applyBorder="1" applyAlignment="1">
      <alignment horizontal="center" vertical="center" wrapText="1"/>
    </xf>
    <xf numFmtId="9" fontId="31" fillId="33" borderId="18" xfId="65" applyFont="1" applyFill="1" applyBorder="1" applyAlignment="1">
      <alignment horizontal="center" vertical="center" wrapText="1"/>
    </xf>
    <xf numFmtId="3" fontId="31" fillId="33" borderId="76" xfId="0" applyNumberFormat="1" applyFont="1" applyFill="1" applyBorder="1" applyAlignment="1">
      <alignment horizontal="center" vertical="center" wrapText="1"/>
    </xf>
    <xf numFmtId="3" fontId="31" fillId="33" borderId="41" xfId="0" applyNumberFormat="1" applyFont="1" applyFill="1" applyBorder="1" applyAlignment="1">
      <alignment horizontal="center" vertical="center" wrapText="1"/>
    </xf>
    <xf numFmtId="0" fontId="31" fillId="33" borderId="56" xfId="0" applyFont="1" applyFill="1" applyBorder="1" applyAlignment="1">
      <alignment horizontal="left" vertical="center" wrapText="1"/>
    </xf>
    <xf numFmtId="0" fontId="31" fillId="33" borderId="59" xfId="0" applyFont="1" applyFill="1" applyBorder="1" applyAlignment="1">
      <alignment horizontal="left" vertical="center" wrapText="1"/>
    </xf>
    <xf numFmtId="0" fontId="31" fillId="33" borderId="59" xfId="0" applyFont="1" applyFill="1" applyBorder="1" applyAlignment="1">
      <alignment horizontal="center" vertical="center" wrapText="1"/>
    </xf>
    <xf numFmtId="9" fontId="31" fillId="33" borderId="10" xfId="65" applyFont="1" applyFill="1" applyBorder="1" applyAlignment="1">
      <alignment horizontal="center" vertical="center" wrapText="1"/>
    </xf>
    <xf numFmtId="9" fontId="31" fillId="33" borderId="35" xfId="65" applyFont="1" applyFill="1" applyBorder="1" applyAlignment="1">
      <alignment horizontal="center" vertical="center" wrapText="1"/>
    </xf>
    <xf numFmtId="3" fontId="31" fillId="33" borderId="39" xfId="0" applyNumberFormat="1" applyFont="1" applyFill="1" applyBorder="1" applyAlignment="1">
      <alignment horizontal="center" vertical="center" wrapText="1"/>
    </xf>
    <xf numFmtId="3" fontId="31" fillId="33" borderId="44" xfId="0" applyNumberFormat="1"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Alignment="1">
      <alignment horizontal="left" wrapText="1"/>
    </xf>
    <xf numFmtId="0" fontId="32" fillId="0" borderId="0" xfId="0" applyFont="1" applyFill="1" applyAlignment="1">
      <alignment horizontal="left" wrapText="1"/>
    </xf>
    <xf numFmtId="0" fontId="33" fillId="0" borderId="88" xfId="0" applyFont="1" applyFill="1" applyBorder="1" applyAlignment="1">
      <alignment horizontal="center" wrapText="1"/>
    </xf>
    <xf numFmtId="0" fontId="33" fillId="0" borderId="60" xfId="0" applyFont="1" applyFill="1" applyBorder="1" applyAlignment="1">
      <alignment horizontal="center" wrapText="1"/>
    </xf>
    <xf numFmtId="0" fontId="33" fillId="0" borderId="56" xfId="0" applyFont="1" applyFill="1" applyBorder="1" applyAlignment="1">
      <alignment horizontal="center" wrapText="1"/>
    </xf>
    <xf numFmtId="0" fontId="33" fillId="0" borderId="59" xfId="0" applyFont="1" applyFill="1" applyBorder="1" applyAlignment="1">
      <alignment horizontal="center" wrapText="1"/>
    </xf>
    <xf numFmtId="3" fontId="33" fillId="0" borderId="87" xfId="0" applyNumberFormat="1" applyFont="1" applyFill="1" applyBorder="1" applyAlignment="1">
      <alignment horizontal="center" wrapText="1"/>
    </xf>
    <xf numFmtId="0" fontId="33" fillId="0" borderId="87" xfId="0" applyFont="1" applyFill="1" applyBorder="1" applyAlignment="1">
      <alignment horizontal="center" wrapText="1"/>
    </xf>
    <xf numFmtId="0" fontId="32" fillId="33" borderId="40" xfId="0" applyFont="1" applyFill="1" applyBorder="1" applyAlignment="1">
      <alignment horizontal="center" wrapText="1"/>
    </xf>
    <xf numFmtId="0" fontId="32" fillId="33" borderId="18" xfId="0" applyFont="1" applyFill="1" applyBorder="1" applyAlignment="1">
      <alignment horizontal="center" wrapText="1"/>
    </xf>
    <xf numFmtId="0" fontId="33" fillId="0" borderId="81" xfId="0" applyFont="1" applyFill="1" applyBorder="1" applyAlignment="1">
      <alignment horizontal="center" wrapText="1"/>
    </xf>
    <xf numFmtId="0" fontId="32" fillId="33" borderId="56" xfId="0" applyFont="1" applyFill="1" applyBorder="1" applyAlignment="1">
      <alignment horizontal="center" wrapText="1"/>
    </xf>
    <xf numFmtId="0" fontId="32" fillId="33" borderId="59" xfId="0" applyFont="1" applyFill="1" applyBorder="1" applyAlignment="1">
      <alignment horizontal="center" wrapText="1"/>
    </xf>
    <xf numFmtId="0" fontId="32" fillId="0" borderId="87"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8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0" xfId="0" applyFont="1" applyFill="1" applyBorder="1" applyAlignment="1">
      <alignment horizontal="left" wrapText="1"/>
    </xf>
    <xf numFmtId="0" fontId="33" fillId="0" borderId="0" xfId="0" applyFont="1" applyFill="1" applyBorder="1" applyAlignment="1">
      <alignment horizontal="center" wrapText="1"/>
    </xf>
    <xf numFmtId="0" fontId="32" fillId="0" borderId="38" xfId="0" applyFont="1" applyFill="1" applyBorder="1" applyAlignment="1">
      <alignment horizontal="center" vertical="center" wrapText="1"/>
    </xf>
    <xf numFmtId="0" fontId="33" fillId="0" borderId="81" xfId="0" applyFont="1" applyFill="1" applyBorder="1" applyAlignment="1">
      <alignment horizontal="center" wrapText="1"/>
    </xf>
    <xf numFmtId="0" fontId="33" fillId="0" borderId="87" xfId="0" applyFont="1" applyFill="1" applyBorder="1" applyAlignment="1">
      <alignment horizontal="center" wrapText="1"/>
    </xf>
    <xf numFmtId="0" fontId="31" fillId="0" borderId="0" xfId="0" applyFont="1" applyFill="1" applyAlignment="1">
      <alignment horizontal="left" wrapText="1"/>
    </xf>
    <xf numFmtId="0" fontId="31" fillId="33" borderId="0" xfId="0" applyFont="1" applyFill="1" applyAlignment="1">
      <alignment horizontal="center" wrapText="1"/>
    </xf>
    <xf numFmtId="0" fontId="32" fillId="33" borderId="46" xfId="0" applyFont="1" applyFill="1" applyBorder="1" applyAlignment="1">
      <alignment horizontal="center" wrapText="1"/>
    </xf>
    <xf numFmtId="0" fontId="32" fillId="33" borderId="32" xfId="0" applyFont="1" applyFill="1" applyBorder="1" applyAlignment="1">
      <alignment horizontal="center" wrapText="1"/>
    </xf>
    <xf numFmtId="0" fontId="32" fillId="33" borderId="31" xfId="0" applyFont="1" applyFill="1" applyBorder="1" applyAlignment="1">
      <alignment horizontal="center" wrapText="1"/>
    </xf>
    <xf numFmtId="0" fontId="32" fillId="33" borderId="49" xfId="0" applyFont="1" applyFill="1" applyBorder="1" applyAlignment="1">
      <alignment horizontal="center" wrapText="1"/>
    </xf>
    <xf numFmtId="0" fontId="32" fillId="33" borderId="20" xfId="0" applyFont="1" applyFill="1" applyBorder="1" applyAlignment="1">
      <alignment horizontal="center" wrapText="1"/>
    </xf>
    <xf numFmtId="0" fontId="32" fillId="33" borderId="19" xfId="0" applyFont="1" applyFill="1" applyBorder="1" applyAlignment="1">
      <alignment horizontal="center" wrapText="1"/>
    </xf>
    <xf numFmtId="0" fontId="32" fillId="33" borderId="62" xfId="0" applyFont="1" applyFill="1" applyBorder="1" applyAlignment="1">
      <alignment horizontal="center" wrapText="1"/>
    </xf>
    <xf numFmtId="0" fontId="32" fillId="33" borderId="64" xfId="0" applyFont="1" applyFill="1" applyBorder="1" applyAlignment="1">
      <alignment horizontal="center" wrapText="1"/>
    </xf>
    <xf numFmtId="0" fontId="32" fillId="33" borderId="57" xfId="0" applyFont="1" applyFill="1" applyBorder="1" applyAlignment="1">
      <alignment horizontal="center" wrapText="1"/>
    </xf>
    <xf numFmtId="0" fontId="31" fillId="0" borderId="0" xfId="0" applyFont="1" applyAlignment="1">
      <alignment horizontal="left"/>
    </xf>
    <xf numFmtId="0" fontId="34" fillId="0" borderId="0" xfId="0" applyFont="1" applyAlignment="1">
      <alignment horizontal="left"/>
    </xf>
    <xf numFmtId="0" fontId="30" fillId="0" borderId="0" xfId="0" applyFont="1" applyAlignment="1">
      <alignment horizontal="left" vertical="top"/>
    </xf>
    <xf numFmtId="0" fontId="31" fillId="0" borderId="0" xfId="0" applyFont="1" applyAlignment="1">
      <alignment horizontal="left" vertical="top" wrapText="1"/>
    </xf>
    <xf numFmtId="0" fontId="32" fillId="33" borderId="0" xfId="0" applyFont="1" applyFill="1" applyAlignment="1">
      <alignment horizontal="left" vertical="top" wrapText="1"/>
    </xf>
    <xf numFmtId="0" fontId="32" fillId="33" borderId="0" xfId="0" applyFont="1" applyFill="1" applyAlignment="1">
      <alignment horizontal="left" wrapText="1"/>
    </xf>
    <xf numFmtId="0" fontId="37" fillId="0" borderId="46" xfId="0" applyFont="1" applyBorder="1" applyAlignment="1">
      <alignment horizontal="left"/>
    </xf>
    <xf numFmtId="0" fontId="37" fillId="0" borderId="48" xfId="0" applyFont="1" applyBorder="1" applyAlignment="1">
      <alignment horizontal="left"/>
    </xf>
    <xf numFmtId="0" fontId="37" fillId="0" borderId="32" xfId="0" applyFont="1" applyBorder="1" applyAlignment="1">
      <alignment horizontal="left"/>
    </xf>
    <xf numFmtId="9" fontId="38" fillId="33" borderId="31" xfId="65" applyFont="1" applyFill="1" applyBorder="1" applyAlignment="1">
      <alignment horizontal="center"/>
    </xf>
    <xf numFmtId="9" fontId="38" fillId="33" borderId="32" xfId="65" applyFont="1" applyFill="1" applyBorder="1" applyAlignment="1">
      <alignment horizontal="center"/>
    </xf>
    <xf numFmtId="9" fontId="36" fillId="33" borderId="31" xfId="65" applyFont="1" applyFill="1" applyBorder="1" applyAlignment="1">
      <alignment horizontal="center"/>
    </xf>
    <xf numFmtId="9" fontId="36" fillId="33" borderId="48" xfId="65" applyFont="1" applyFill="1" applyBorder="1" applyAlignment="1">
      <alignment horizontal="center"/>
    </xf>
    <xf numFmtId="9" fontId="36" fillId="33" borderId="82" xfId="65" applyFont="1" applyFill="1" applyBorder="1" applyAlignment="1">
      <alignment horizontal="center"/>
    </xf>
    <xf numFmtId="0" fontId="30" fillId="0" borderId="72" xfId="0" applyFont="1" applyBorder="1" applyAlignment="1">
      <alignment horizontal="left"/>
    </xf>
    <xf numFmtId="0" fontId="32" fillId="0" borderId="0" xfId="0" applyFont="1" applyAlignment="1">
      <alignment horizontal="left" wrapText="1"/>
    </xf>
    <xf numFmtId="0" fontId="35" fillId="0" borderId="12" xfId="0" applyFont="1" applyBorder="1" applyAlignment="1">
      <alignment horizontal="left"/>
    </xf>
    <xf numFmtId="0" fontId="35" fillId="0" borderId="15" xfId="0" applyFont="1" applyBorder="1" applyAlignment="1">
      <alignment horizontal="left"/>
    </xf>
    <xf numFmtId="0" fontId="35" fillId="0" borderId="15" xfId="0" applyFont="1" applyBorder="1" applyAlignment="1">
      <alignment horizontal="center"/>
    </xf>
    <xf numFmtId="0" fontId="35" fillId="0" borderId="28" xfId="0" applyFont="1" applyBorder="1" applyAlignment="1">
      <alignment horizontal="center"/>
    </xf>
    <xf numFmtId="0" fontId="37" fillId="0" borderId="49" xfId="0" applyFont="1" applyBorder="1" applyAlignment="1">
      <alignment horizontal="left"/>
    </xf>
    <xf numFmtId="0" fontId="37" fillId="0" borderId="26" xfId="0" applyFont="1" applyBorder="1" applyAlignment="1">
      <alignment horizontal="left"/>
    </xf>
    <xf numFmtId="0" fontId="37" fillId="0" borderId="20" xfId="0" applyFont="1" applyBorder="1" applyAlignment="1">
      <alignment horizontal="left"/>
    </xf>
    <xf numFmtId="9" fontId="38" fillId="33" borderId="19" xfId="65" applyFont="1" applyFill="1" applyBorder="1" applyAlignment="1">
      <alignment horizontal="center"/>
    </xf>
    <xf numFmtId="9" fontId="38" fillId="33" borderId="20" xfId="65" applyFont="1" applyFill="1" applyBorder="1" applyAlignment="1">
      <alignment horizontal="center"/>
    </xf>
    <xf numFmtId="9" fontId="36" fillId="33" borderId="19" xfId="65" applyFont="1" applyFill="1" applyBorder="1" applyAlignment="1">
      <alignment horizontal="center"/>
    </xf>
    <xf numFmtId="9" fontId="36" fillId="33" borderId="26" xfId="65" applyFont="1" applyFill="1" applyBorder="1" applyAlignment="1">
      <alignment horizontal="center"/>
    </xf>
    <xf numFmtId="9" fontId="36" fillId="33" borderId="67" xfId="65" applyFont="1" applyFill="1" applyBorder="1" applyAlignment="1">
      <alignment horizontal="center"/>
    </xf>
    <xf numFmtId="0" fontId="37" fillId="0" borderId="49" xfId="0" applyFont="1" applyBorder="1" applyAlignment="1">
      <alignment horizontal="left" wrapText="1"/>
    </xf>
    <xf numFmtId="0" fontId="37" fillId="0" borderId="26" xfId="0" applyFont="1" applyBorder="1" applyAlignment="1">
      <alignment horizontal="left" wrapText="1"/>
    </xf>
    <xf numFmtId="0" fontId="37" fillId="0" borderId="20" xfId="0" applyFont="1" applyBorder="1" applyAlignment="1">
      <alignment horizontal="left" wrapText="1"/>
    </xf>
    <xf numFmtId="0" fontId="37" fillId="0" borderId="81" xfId="0" applyFont="1" applyBorder="1" applyAlignment="1">
      <alignment horizontal="left"/>
    </xf>
    <xf numFmtId="0" fontId="37" fillId="0" borderId="88" xfId="0" applyFont="1" applyBorder="1" applyAlignment="1">
      <alignment horizontal="left"/>
    </xf>
    <xf numFmtId="3" fontId="35" fillId="33" borderId="46" xfId="0" applyNumberFormat="1" applyFont="1" applyFill="1" applyBorder="1" applyAlignment="1">
      <alignment/>
    </xf>
    <xf numFmtId="3" fontId="35" fillId="33" borderId="82" xfId="0" applyNumberFormat="1" applyFont="1" applyFill="1" applyBorder="1" applyAlignment="1">
      <alignment/>
    </xf>
    <xf numFmtId="3" fontId="35" fillId="33" borderId="32" xfId="0" applyNumberFormat="1" applyFont="1" applyFill="1" applyBorder="1" applyAlignment="1">
      <alignment/>
    </xf>
    <xf numFmtId="3" fontId="35" fillId="33" borderId="48" xfId="0" applyNumberFormat="1" applyFont="1" applyFill="1" applyBorder="1" applyAlignment="1">
      <alignment/>
    </xf>
    <xf numFmtId="3" fontId="35" fillId="33" borderId="31" xfId="0" applyNumberFormat="1" applyFont="1" applyFill="1" applyBorder="1" applyAlignment="1">
      <alignment/>
    </xf>
    <xf numFmtId="0" fontId="37" fillId="0" borderId="62" xfId="0" applyFont="1" applyBorder="1" applyAlignment="1">
      <alignment horizontal="left"/>
    </xf>
    <xf numFmtId="0" fontId="37" fillId="0" borderId="58" xfId="0" applyFont="1" applyBorder="1" applyAlignment="1">
      <alignment horizontal="left"/>
    </xf>
    <xf numFmtId="0" fontId="37" fillId="0" borderId="64" xfId="0" applyFont="1" applyBorder="1" applyAlignment="1">
      <alignment horizontal="left"/>
    </xf>
    <xf numFmtId="9" fontId="38" fillId="33" borderId="57" xfId="65" applyFont="1" applyFill="1" applyBorder="1" applyAlignment="1">
      <alignment horizontal="center"/>
    </xf>
    <xf numFmtId="9" fontId="38" fillId="33" borderId="64" xfId="65" applyFont="1" applyFill="1" applyBorder="1" applyAlignment="1">
      <alignment horizontal="center"/>
    </xf>
    <xf numFmtId="9" fontId="36" fillId="33" borderId="57" xfId="65" applyFont="1" applyFill="1" applyBorder="1" applyAlignment="1">
      <alignment horizontal="center"/>
    </xf>
    <xf numFmtId="9" fontId="36" fillId="33" borderId="58" xfId="65" applyFont="1" applyFill="1" applyBorder="1" applyAlignment="1">
      <alignment horizontal="center"/>
    </xf>
    <xf numFmtId="9" fontId="36" fillId="33" borderId="69" xfId="65" applyFont="1" applyFill="1" applyBorder="1" applyAlignment="1">
      <alignment horizontal="center"/>
    </xf>
    <xf numFmtId="3" fontId="31" fillId="0" borderId="72" xfId="0" applyNumberFormat="1" applyFont="1" applyBorder="1" applyAlignment="1">
      <alignment horizontal="right"/>
    </xf>
    <xf numFmtId="0" fontId="31" fillId="0" borderId="72" xfId="0" applyFont="1" applyBorder="1" applyAlignment="1">
      <alignment horizontal="right"/>
    </xf>
    <xf numFmtId="0" fontId="31" fillId="0" borderId="25" xfId="0" applyFont="1" applyBorder="1" applyAlignment="1">
      <alignment horizontal="center"/>
    </xf>
    <xf numFmtId="0" fontId="31" fillId="0" borderId="65" xfId="0" applyFont="1" applyBorder="1" applyAlignment="1">
      <alignment horizontal="center"/>
    </xf>
    <xf numFmtId="0" fontId="35" fillId="0" borderId="25"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27" xfId="0" applyFont="1" applyBorder="1" applyAlignment="1">
      <alignment horizontal="center" vertical="center" wrapText="1"/>
    </xf>
    <xf numFmtId="0" fontId="37" fillId="0" borderId="36" xfId="0" applyFont="1" applyBorder="1" applyAlignment="1">
      <alignment horizontal="left"/>
    </xf>
    <xf numFmtId="0" fontId="37" fillId="0" borderId="37" xfId="0" applyFont="1" applyBorder="1" applyAlignment="1">
      <alignment horizontal="left"/>
    </xf>
    <xf numFmtId="3" fontId="37" fillId="33" borderId="49" xfId="0" applyNumberFormat="1" applyFont="1" applyFill="1" applyBorder="1" applyAlignment="1">
      <alignment/>
    </xf>
    <xf numFmtId="3" fontId="37" fillId="33" borderId="67" xfId="0" applyNumberFormat="1" applyFont="1" applyFill="1" applyBorder="1" applyAlignment="1">
      <alignment/>
    </xf>
    <xf numFmtId="3" fontId="35" fillId="33" borderId="20" xfId="0" applyNumberFormat="1" applyFont="1" applyFill="1" applyBorder="1" applyAlignment="1">
      <alignment/>
    </xf>
    <xf numFmtId="3" fontId="35" fillId="33" borderId="26" xfId="0" applyNumberFormat="1" applyFont="1" applyFill="1" applyBorder="1" applyAlignment="1">
      <alignment/>
    </xf>
    <xf numFmtId="3" fontId="35" fillId="33" borderId="19" xfId="0" applyNumberFormat="1" applyFont="1" applyFill="1" applyBorder="1" applyAlignment="1">
      <alignment/>
    </xf>
    <xf numFmtId="0" fontId="37" fillId="0" borderId="36" xfId="0" applyFont="1" applyBorder="1" applyAlignment="1">
      <alignment horizontal="left" vertical="top"/>
    </xf>
    <xf numFmtId="0" fontId="37" fillId="0" borderId="37" xfId="0" applyFont="1" applyBorder="1" applyAlignment="1">
      <alignment horizontal="left" vertical="top"/>
    </xf>
    <xf numFmtId="0" fontId="35" fillId="0" borderId="56" xfId="0" applyFont="1" applyBorder="1" applyAlignment="1">
      <alignment horizontal="left"/>
    </xf>
    <xf numFmtId="0" fontId="35" fillId="0" borderId="60" xfId="0" applyFont="1" applyBorder="1" applyAlignment="1">
      <alignment horizontal="left"/>
    </xf>
    <xf numFmtId="3" fontId="35" fillId="0" borderId="62" xfId="0" applyNumberFormat="1" applyFont="1" applyBorder="1" applyAlignment="1">
      <alignment/>
    </xf>
    <xf numFmtId="3" fontId="35" fillId="0" borderId="69" xfId="0" applyNumberFormat="1" applyFont="1" applyBorder="1" applyAlignment="1">
      <alignment/>
    </xf>
    <xf numFmtId="3" fontId="35" fillId="0" borderId="64" xfId="0" applyNumberFormat="1" applyFont="1" applyBorder="1" applyAlignment="1">
      <alignment/>
    </xf>
    <xf numFmtId="3" fontId="35" fillId="0" borderId="58" xfId="0" applyNumberFormat="1" applyFont="1" applyBorder="1" applyAlignment="1">
      <alignment/>
    </xf>
    <xf numFmtId="3" fontId="35" fillId="0" borderId="57" xfId="0" applyNumberFormat="1" applyFont="1" applyBorder="1" applyAlignment="1">
      <alignment/>
    </xf>
    <xf numFmtId="0" fontId="31" fillId="0" borderId="90" xfId="0" applyFont="1" applyBorder="1" applyAlignment="1">
      <alignment horizontal="center"/>
    </xf>
    <xf numFmtId="0" fontId="31" fillId="0" borderId="0" xfId="0" applyFont="1" applyBorder="1" applyAlignment="1">
      <alignment horizontal="center"/>
    </xf>
    <xf numFmtId="0" fontId="31" fillId="0" borderId="78" xfId="0" applyFont="1" applyBorder="1" applyAlignment="1">
      <alignment horizontal="center"/>
    </xf>
    <xf numFmtId="3" fontId="35" fillId="0" borderId="48" xfId="0" applyNumberFormat="1" applyFont="1" applyBorder="1" applyAlignment="1">
      <alignment/>
    </xf>
    <xf numFmtId="3" fontId="35" fillId="0" borderId="48" xfId="0" applyNumberFormat="1" applyFont="1" applyBorder="1" applyAlignment="1">
      <alignment horizontal="right"/>
    </xf>
    <xf numFmtId="3" fontId="35" fillId="0" borderId="82" xfId="0" applyNumberFormat="1" applyFont="1" applyBorder="1" applyAlignment="1">
      <alignment horizontal="right"/>
    </xf>
    <xf numFmtId="3" fontId="37" fillId="33" borderId="26" xfId="0" applyNumberFormat="1" applyFont="1" applyFill="1" applyBorder="1" applyAlignment="1">
      <alignment/>
    </xf>
    <xf numFmtId="3" fontId="37" fillId="0" borderId="26" xfId="0" applyNumberFormat="1" applyFont="1" applyBorder="1" applyAlignment="1">
      <alignment/>
    </xf>
    <xf numFmtId="3" fontId="37" fillId="0" borderId="26" xfId="0" applyNumberFormat="1" applyFont="1" applyBorder="1" applyAlignment="1">
      <alignment horizontal="right"/>
    </xf>
    <xf numFmtId="3" fontId="37" fillId="0" borderId="67" xfId="0" applyNumberFormat="1" applyFont="1" applyBorder="1" applyAlignment="1">
      <alignment horizontal="right"/>
    </xf>
    <xf numFmtId="3" fontId="30" fillId="33" borderId="14" xfId="0" applyNumberFormat="1" applyFont="1" applyFill="1" applyBorder="1" applyAlignment="1">
      <alignment horizontal="right"/>
    </xf>
    <xf numFmtId="3" fontId="30" fillId="33" borderId="28" xfId="0" applyNumberFormat="1" applyFont="1" applyFill="1" applyBorder="1" applyAlignment="1">
      <alignment horizontal="right"/>
    </xf>
    <xf numFmtId="3" fontId="35" fillId="0" borderId="58" xfId="0" applyNumberFormat="1" applyFont="1" applyBorder="1" applyAlignment="1">
      <alignment horizontal="right"/>
    </xf>
    <xf numFmtId="3" fontId="35" fillId="0" borderId="69" xfId="0" applyNumberFormat="1" applyFont="1" applyBorder="1" applyAlignment="1">
      <alignment horizontal="right"/>
    </xf>
    <xf numFmtId="49" fontId="32" fillId="33" borderId="0" xfId="0" applyNumberFormat="1" applyFont="1" applyFill="1" applyAlignment="1">
      <alignment horizontal="left" vertical="top" wrapText="1"/>
    </xf>
    <xf numFmtId="0" fontId="35" fillId="0" borderId="45" xfId="0" applyFont="1" applyBorder="1" applyAlignment="1">
      <alignment horizontal="center" vertical="center" wrapText="1"/>
    </xf>
    <xf numFmtId="0" fontId="35" fillId="0" borderId="89" xfId="0" applyFont="1" applyBorder="1" applyAlignment="1">
      <alignment horizontal="center" vertical="center" wrapText="1"/>
    </xf>
    <xf numFmtId="3" fontId="31" fillId="33" borderId="12" xfId="0" applyNumberFormat="1" applyFont="1" applyFill="1" applyBorder="1" applyAlignment="1">
      <alignment horizontal="right"/>
    </xf>
    <xf numFmtId="3" fontId="31" fillId="33" borderId="28" xfId="0" applyNumberFormat="1" applyFont="1" applyFill="1" applyBorder="1" applyAlignment="1">
      <alignment horizontal="right"/>
    </xf>
    <xf numFmtId="0" fontId="30" fillId="0" borderId="56" xfId="0" applyFont="1" applyBorder="1" applyAlignment="1">
      <alignment horizontal="left"/>
    </xf>
    <xf numFmtId="0" fontId="30" fillId="0" borderId="59" xfId="0" applyFont="1" applyBorder="1" applyAlignment="1">
      <alignment horizontal="left"/>
    </xf>
    <xf numFmtId="0" fontId="30" fillId="0" borderId="60" xfId="0" applyFont="1" applyBorder="1" applyAlignment="1">
      <alignment horizontal="left"/>
    </xf>
    <xf numFmtId="0" fontId="31" fillId="0" borderId="0" xfId="0" applyFont="1" applyBorder="1" applyAlignment="1">
      <alignment horizontal="left"/>
    </xf>
    <xf numFmtId="0" fontId="31" fillId="33" borderId="0" xfId="0" applyFont="1" applyFill="1" applyBorder="1" applyAlignment="1">
      <alignment horizontal="left"/>
    </xf>
    <xf numFmtId="0" fontId="30" fillId="0" borderId="12" xfId="0" applyFont="1" applyBorder="1" applyAlignment="1">
      <alignment horizontal="left"/>
    </xf>
    <xf numFmtId="0" fontId="30" fillId="0" borderId="15" xfId="0" applyFont="1" applyBorder="1" applyAlignment="1">
      <alignment horizontal="left"/>
    </xf>
    <xf numFmtId="0" fontId="30" fillId="0" borderId="28" xfId="0" applyFont="1" applyBorder="1" applyAlignment="1">
      <alignment horizontal="left"/>
    </xf>
    <xf numFmtId="0" fontId="31" fillId="0" borderId="40" xfId="0" applyFont="1" applyBorder="1" applyAlignment="1">
      <alignment horizontal="left"/>
    </xf>
    <xf numFmtId="0" fontId="31" fillId="0" borderId="18" xfId="0" applyFont="1" applyBorder="1" applyAlignment="1">
      <alignment horizontal="left"/>
    </xf>
    <xf numFmtId="0" fontId="31" fillId="0" borderId="41" xfId="0" applyFont="1" applyBorder="1" applyAlignment="1">
      <alignment horizontal="left"/>
    </xf>
    <xf numFmtId="0" fontId="31" fillId="0" borderId="36" xfId="0" applyFont="1" applyBorder="1" applyAlignment="1">
      <alignment horizontal="left"/>
    </xf>
    <xf numFmtId="0" fontId="31" fillId="0" borderId="21" xfId="0" applyFont="1" applyBorder="1" applyAlignment="1">
      <alignment horizontal="left"/>
    </xf>
    <xf numFmtId="0" fontId="31" fillId="0" borderId="37" xfId="0" applyFont="1" applyBorder="1" applyAlignment="1">
      <alignment horizontal="left"/>
    </xf>
    <xf numFmtId="49" fontId="31" fillId="0" borderId="0" xfId="0" applyNumberFormat="1" applyFont="1" applyAlignment="1">
      <alignment horizontal="left" vertical="top" wrapText="1"/>
    </xf>
    <xf numFmtId="49" fontId="32" fillId="33" borderId="40" xfId="0" applyNumberFormat="1" applyFont="1" applyFill="1" applyBorder="1" applyAlignment="1">
      <alignment horizontal="center" vertical="top" wrapText="1"/>
    </xf>
    <xf numFmtId="49" fontId="32" fillId="33" borderId="18" xfId="0" applyNumberFormat="1" applyFont="1" applyFill="1" applyBorder="1" applyAlignment="1">
      <alignment horizontal="center" vertical="top" wrapText="1"/>
    </xf>
    <xf numFmtId="49" fontId="32" fillId="33" borderId="36" xfId="0" applyNumberFormat="1" applyFont="1" applyFill="1" applyBorder="1" applyAlignment="1">
      <alignment horizontal="center" vertical="top" wrapText="1"/>
    </xf>
    <xf numFmtId="49" fontId="32" fillId="33" borderId="21" xfId="0" applyNumberFormat="1" applyFont="1" applyFill="1" applyBorder="1" applyAlignment="1">
      <alignment horizontal="center" vertical="top" wrapText="1"/>
    </xf>
    <xf numFmtId="49" fontId="33" fillId="0" borderId="12" xfId="0" applyNumberFormat="1" applyFont="1" applyFill="1" applyBorder="1" applyAlignment="1">
      <alignment horizontal="center" vertical="top" wrapText="1"/>
    </xf>
    <xf numFmtId="49" fontId="33" fillId="0" borderId="15" xfId="0" applyNumberFormat="1" applyFont="1" applyFill="1" applyBorder="1" applyAlignment="1">
      <alignment horizontal="center" vertical="top" wrapText="1"/>
    </xf>
    <xf numFmtId="49" fontId="32" fillId="33" borderId="56" xfId="0" applyNumberFormat="1" applyFont="1" applyFill="1" applyBorder="1" applyAlignment="1">
      <alignment horizontal="center" vertical="top" wrapText="1"/>
    </xf>
    <xf numFmtId="49" fontId="32" fillId="33" borderId="59" xfId="0" applyNumberFormat="1" applyFont="1" applyFill="1" applyBorder="1" applyAlignment="1">
      <alignment horizontal="center" vertical="top" wrapText="1"/>
    </xf>
    <xf numFmtId="0" fontId="33" fillId="0" borderId="45" xfId="0" applyFont="1" applyFill="1" applyBorder="1" applyAlignment="1">
      <alignment horizontal="left" vertical="center" wrapText="1"/>
    </xf>
    <xf numFmtId="0" fontId="33" fillId="0" borderId="80" xfId="0" applyFont="1" applyFill="1" applyBorder="1" applyAlignment="1">
      <alignment horizontal="left" vertical="center" wrapText="1"/>
    </xf>
    <xf numFmtId="0" fontId="40" fillId="0" borderId="80" xfId="0" applyFont="1" applyFill="1" applyBorder="1" applyAlignment="1">
      <alignment horizontal="left" vertical="center" wrapText="1"/>
    </xf>
    <xf numFmtId="0" fontId="40" fillId="0" borderId="83" xfId="0" applyFont="1" applyFill="1" applyBorder="1" applyAlignment="1">
      <alignment horizontal="left" vertical="center" wrapText="1"/>
    </xf>
    <xf numFmtId="0" fontId="40" fillId="0" borderId="72" xfId="0" applyFont="1" applyFill="1" applyBorder="1" applyAlignment="1">
      <alignment horizontal="left" vertical="center" wrapText="1"/>
    </xf>
    <xf numFmtId="0" fontId="32" fillId="33" borderId="36" xfId="0" applyFont="1" applyFill="1" applyBorder="1" applyAlignment="1">
      <alignment horizontal="left"/>
    </xf>
    <xf numFmtId="0" fontId="32" fillId="33" borderId="21" xfId="0" applyFont="1" applyFill="1" applyBorder="1" applyAlignment="1">
      <alignment horizontal="left"/>
    </xf>
    <xf numFmtId="0" fontId="32" fillId="33" borderId="37" xfId="0" applyFont="1" applyFill="1" applyBorder="1" applyAlignment="1">
      <alignment horizontal="left"/>
    </xf>
    <xf numFmtId="0" fontId="33" fillId="0" borderId="56" xfId="0" applyFont="1" applyFill="1" applyBorder="1" applyAlignment="1">
      <alignment horizontal="left"/>
    </xf>
    <xf numFmtId="0" fontId="33" fillId="0" borderId="59" xfId="0" applyFont="1" applyFill="1" applyBorder="1" applyAlignment="1">
      <alignment horizontal="left"/>
    </xf>
    <xf numFmtId="0" fontId="33" fillId="0" borderId="60" xfId="0" applyFont="1" applyFill="1" applyBorder="1" applyAlignment="1">
      <alignment horizontal="left"/>
    </xf>
    <xf numFmtId="0" fontId="31" fillId="0" borderId="46" xfId="0" applyFont="1" applyBorder="1" applyAlignment="1">
      <alignment horizontal="center"/>
    </xf>
    <xf numFmtId="0" fontId="31" fillId="0" borderId="32" xfId="0" applyFont="1" applyBorder="1" applyAlignment="1">
      <alignment horizontal="center"/>
    </xf>
    <xf numFmtId="14" fontId="33" fillId="0" borderId="89" xfId="0" applyNumberFormat="1" applyFont="1" applyFill="1" applyBorder="1" applyAlignment="1">
      <alignment horizontal="left" vertical="center" wrapText="1"/>
    </xf>
    <xf numFmtId="0" fontId="40" fillId="0" borderId="85" xfId="0" applyFont="1" applyFill="1" applyBorder="1" applyAlignment="1">
      <alignment horizontal="left" vertical="center" wrapText="1"/>
    </xf>
    <xf numFmtId="0" fontId="32" fillId="33" borderId="40" xfId="0" applyFont="1" applyFill="1" applyBorder="1" applyAlignment="1">
      <alignment horizontal="left"/>
    </xf>
    <xf numFmtId="0" fontId="32" fillId="33" borderId="18" xfId="0" applyFont="1" applyFill="1" applyBorder="1" applyAlignment="1">
      <alignment horizontal="left"/>
    </xf>
    <xf numFmtId="0" fontId="32" fillId="33" borderId="41" xfId="0" applyFont="1" applyFill="1" applyBorder="1" applyAlignment="1">
      <alignment horizontal="left"/>
    </xf>
    <xf numFmtId="14" fontId="33" fillId="0" borderId="86" xfId="0" applyNumberFormat="1" applyFont="1" applyFill="1" applyBorder="1" applyAlignment="1">
      <alignment horizontal="left" vertical="center" wrapText="1"/>
    </xf>
    <xf numFmtId="0" fontId="40" fillId="0" borderId="84" xfId="0" applyFont="1" applyFill="1" applyBorder="1" applyAlignment="1">
      <alignment horizontal="left" vertical="center" wrapText="1"/>
    </xf>
    <xf numFmtId="0" fontId="33" fillId="0" borderId="86" xfId="0" applyFont="1" applyFill="1" applyBorder="1" applyAlignment="1">
      <alignment horizontal="center" vertical="center"/>
    </xf>
    <xf numFmtId="0" fontId="33" fillId="0" borderId="84" xfId="0" applyFont="1" applyFill="1" applyBorder="1" applyAlignment="1">
      <alignment horizontal="center" vertical="center"/>
    </xf>
    <xf numFmtId="0" fontId="30" fillId="0" borderId="45" xfId="0" applyFont="1" applyBorder="1" applyAlignment="1">
      <alignment horizontal="left" vertical="center" wrapText="1"/>
    </xf>
    <xf numFmtId="0" fontId="30" fillId="0" borderId="80" xfId="0" applyFont="1" applyBorder="1" applyAlignment="1">
      <alignment horizontal="left" vertical="center" wrapText="1"/>
    </xf>
    <xf numFmtId="0" fontId="36" fillId="0" borderId="80" xfId="0" applyFont="1" applyBorder="1" applyAlignment="1">
      <alignment horizontal="left" vertical="center" wrapText="1"/>
    </xf>
    <xf numFmtId="0" fontId="36" fillId="0" borderId="83" xfId="0" applyFont="1" applyBorder="1" applyAlignment="1">
      <alignment horizontal="left" vertical="center" wrapText="1"/>
    </xf>
    <xf numFmtId="0" fontId="36" fillId="0" borderId="72" xfId="0" applyFont="1" applyBorder="1" applyAlignment="1">
      <alignment horizontal="left" vertical="center" wrapText="1"/>
    </xf>
    <xf numFmtId="14" fontId="30" fillId="0" borderId="86" xfId="0" applyNumberFormat="1" applyFont="1" applyBorder="1" applyAlignment="1">
      <alignment horizontal="left" vertical="center" wrapText="1"/>
    </xf>
    <xf numFmtId="0" fontId="36" fillId="0" borderId="84" xfId="0" applyFont="1" applyBorder="1" applyAlignment="1">
      <alignment horizontal="left" vertical="center" wrapText="1"/>
    </xf>
    <xf numFmtId="0" fontId="32" fillId="0" borderId="40" xfId="0" applyFont="1" applyFill="1" applyBorder="1" applyAlignment="1">
      <alignment horizontal="left"/>
    </xf>
    <xf numFmtId="0" fontId="32" fillId="0" borderId="18" xfId="0" applyFont="1" applyFill="1" applyBorder="1" applyAlignment="1">
      <alignment horizontal="left"/>
    </xf>
    <xf numFmtId="0" fontId="32" fillId="0" borderId="41" xfId="0" applyFont="1" applyFill="1" applyBorder="1" applyAlignment="1">
      <alignment horizontal="left"/>
    </xf>
    <xf numFmtId="0" fontId="31" fillId="0" borderId="38" xfId="0" applyFont="1" applyBorder="1" applyAlignment="1">
      <alignment horizontal="left"/>
    </xf>
    <xf numFmtId="0" fontId="31" fillId="0" borderId="10" xfId="0" applyFont="1" applyBorder="1" applyAlignment="1">
      <alignment horizontal="left"/>
    </xf>
    <xf numFmtId="0" fontId="31" fillId="0" borderId="39" xfId="0" applyFont="1" applyBorder="1" applyAlignment="1">
      <alignment horizontal="left"/>
    </xf>
    <xf numFmtId="0" fontId="30" fillId="0" borderId="25" xfId="0" applyFont="1" applyBorder="1" applyAlignment="1">
      <alignment horizontal="left"/>
    </xf>
    <xf numFmtId="0" fontId="30" fillId="0" borderId="27" xfId="0" applyFont="1" applyBorder="1" applyAlignment="1">
      <alignment horizontal="left"/>
    </xf>
    <xf numFmtId="0" fontId="30" fillId="0" borderId="65" xfId="0" applyFont="1" applyBorder="1" applyAlignment="1">
      <alignment horizontal="left"/>
    </xf>
    <xf numFmtId="0" fontId="32" fillId="0" borderId="38" xfId="0" applyFont="1" applyFill="1" applyBorder="1" applyAlignment="1">
      <alignment horizontal="left"/>
    </xf>
    <xf numFmtId="0" fontId="32" fillId="0" borderId="10" xfId="0" applyFont="1" applyFill="1" applyBorder="1" applyAlignment="1">
      <alignment horizontal="left"/>
    </xf>
    <xf numFmtId="0" fontId="32" fillId="0" borderId="39" xfId="0" applyFont="1" applyFill="1" applyBorder="1" applyAlignment="1">
      <alignment horizontal="left"/>
    </xf>
    <xf numFmtId="0" fontId="30" fillId="0" borderId="45" xfId="0" applyFont="1" applyFill="1" applyBorder="1" applyAlignment="1">
      <alignment horizontal="left" vertical="center" wrapText="1"/>
    </xf>
    <xf numFmtId="0" fontId="30" fillId="0" borderId="80" xfId="0" applyFont="1" applyFill="1" applyBorder="1" applyAlignment="1">
      <alignment horizontal="left" vertical="center" wrapText="1"/>
    </xf>
    <xf numFmtId="0" fontId="36" fillId="0" borderId="80" xfId="0" applyFont="1" applyFill="1" applyBorder="1" applyAlignment="1">
      <alignment horizontal="left" vertical="center" wrapText="1"/>
    </xf>
    <xf numFmtId="0" fontId="36" fillId="0" borderId="83" xfId="0" applyFont="1" applyFill="1" applyBorder="1" applyAlignment="1">
      <alignment horizontal="left" vertical="center" wrapText="1"/>
    </xf>
    <xf numFmtId="0" fontId="36" fillId="0" borderId="72" xfId="0" applyFont="1" applyFill="1" applyBorder="1" applyAlignment="1">
      <alignment horizontal="left" vertical="center" wrapText="1"/>
    </xf>
    <xf numFmtId="14" fontId="30" fillId="0" borderId="86" xfId="0" applyNumberFormat="1" applyFont="1" applyFill="1" applyBorder="1" applyAlignment="1">
      <alignment horizontal="left" vertical="center" wrapText="1"/>
    </xf>
    <xf numFmtId="0" fontId="36" fillId="0" borderId="84" xfId="0" applyFont="1" applyFill="1" applyBorder="1" applyAlignment="1">
      <alignment horizontal="left" vertical="center" wrapText="1"/>
    </xf>
    <xf numFmtId="14" fontId="30" fillId="0" borderId="89" xfId="0" applyNumberFormat="1" applyFont="1" applyFill="1" applyBorder="1" applyAlignment="1">
      <alignment horizontal="left" vertical="center" wrapText="1"/>
    </xf>
    <xf numFmtId="0" fontId="36" fillId="0" borderId="85" xfId="0" applyFont="1" applyFill="1" applyBorder="1" applyAlignment="1">
      <alignment horizontal="left" vertical="center" wrapText="1"/>
    </xf>
    <xf numFmtId="0" fontId="31" fillId="0" borderId="40" xfId="0" applyFont="1" applyFill="1" applyBorder="1" applyAlignment="1">
      <alignment horizontal="left"/>
    </xf>
    <xf numFmtId="0" fontId="31" fillId="0" borderId="18" xfId="0" applyFont="1" applyFill="1" applyBorder="1" applyAlignment="1">
      <alignment horizontal="left"/>
    </xf>
    <xf numFmtId="0" fontId="31" fillId="0" borderId="41" xfId="0" applyFont="1" applyFill="1" applyBorder="1" applyAlignment="1">
      <alignment horizontal="left"/>
    </xf>
    <xf numFmtId="0" fontId="31" fillId="0" borderId="36" xfId="0" applyFont="1" applyFill="1" applyBorder="1" applyAlignment="1">
      <alignment horizontal="left"/>
    </xf>
    <xf numFmtId="0" fontId="31" fillId="0" borderId="21" xfId="0" applyFont="1" applyFill="1" applyBorder="1" applyAlignment="1">
      <alignment horizontal="left"/>
    </xf>
    <xf numFmtId="0" fontId="31" fillId="0" borderId="37" xfId="0" applyFont="1" applyFill="1" applyBorder="1" applyAlignment="1">
      <alignment horizontal="left"/>
    </xf>
    <xf numFmtId="0" fontId="41" fillId="33" borderId="0" xfId="0" applyFont="1" applyFill="1" applyAlignment="1">
      <alignment horizontal="left" wrapText="1"/>
    </xf>
    <xf numFmtId="0" fontId="33" fillId="0" borderId="25" xfId="0" applyFont="1" applyFill="1" applyBorder="1" applyAlignment="1">
      <alignment horizontal="left"/>
    </xf>
    <xf numFmtId="0" fontId="33" fillId="0" borderId="27" xfId="0" applyFont="1" applyFill="1" applyBorder="1" applyAlignment="1">
      <alignment horizontal="left"/>
    </xf>
    <xf numFmtId="0" fontId="33" fillId="0" borderId="65" xfId="0" applyFont="1" applyFill="1" applyBorder="1" applyAlignment="1">
      <alignment horizontal="left"/>
    </xf>
    <xf numFmtId="0" fontId="30" fillId="0" borderId="56" xfId="0" applyFont="1" applyFill="1" applyBorder="1" applyAlignment="1">
      <alignment horizontal="left"/>
    </xf>
    <xf numFmtId="0" fontId="30" fillId="0" borderId="59" xfId="0" applyFont="1" applyFill="1" applyBorder="1" applyAlignment="1">
      <alignment horizontal="left"/>
    </xf>
    <xf numFmtId="0" fontId="30" fillId="0" borderId="60" xfId="0" applyFont="1" applyFill="1" applyBorder="1" applyAlignment="1">
      <alignment horizontal="left"/>
    </xf>
    <xf numFmtId="0" fontId="33" fillId="0" borderId="86" xfId="0" applyFont="1" applyFill="1" applyBorder="1" applyAlignment="1">
      <alignment horizontal="center" vertical="center" wrapText="1"/>
    </xf>
    <xf numFmtId="0" fontId="33" fillId="0" borderId="84" xfId="0" applyFont="1" applyFill="1" applyBorder="1" applyAlignment="1">
      <alignment horizontal="center" vertical="center" wrapText="1"/>
    </xf>
    <xf numFmtId="14" fontId="33" fillId="0" borderId="84" xfId="0" applyNumberFormat="1" applyFont="1" applyFill="1" applyBorder="1" applyAlignment="1">
      <alignment horizontal="left" vertical="center" wrapText="1"/>
    </xf>
    <xf numFmtId="0" fontId="31" fillId="33" borderId="40" xfId="0" applyFont="1" applyFill="1" applyBorder="1" applyAlignment="1">
      <alignment horizontal="left"/>
    </xf>
    <xf numFmtId="0" fontId="31" fillId="33" borderId="18" xfId="0" applyFont="1" applyFill="1" applyBorder="1" applyAlignment="1">
      <alignment horizontal="left"/>
    </xf>
    <xf numFmtId="0" fontId="31" fillId="33" borderId="41" xfId="0" applyFont="1" applyFill="1" applyBorder="1" applyAlignment="1">
      <alignment horizontal="left"/>
    </xf>
    <xf numFmtId="0" fontId="31" fillId="33" borderId="36" xfId="0" applyFont="1" applyFill="1" applyBorder="1" applyAlignment="1">
      <alignment horizontal="left"/>
    </xf>
    <xf numFmtId="0" fontId="31" fillId="33" borderId="21" xfId="0" applyFont="1" applyFill="1" applyBorder="1" applyAlignment="1">
      <alignment horizontal="left"/>
    </xf>
    <xf numFmtId="0" fontId="31" fillId="33" borderId="37" xfId="0" applyFont="1" applyFill="1" applyBorder="1" applyAlignment="1">
      <alignment horizontal="left"/>
    </xf>
    <xf numFmtId="0" fontId="32" fillId="0" borderId="36" xfId="0" applyFont="1" applyFill="1" applyBorder="1" applyAlignment="1">
      <alignment horizontal="left"/>
    </xf>
    <xf numFmtId="0" fontId="32" fillId="0" borderId="21" xfId="0" applyFont="1" applyFill="1" applyBorder="1" applyAlignment="1">
      <alignment horizontal="left"/>
    </xf>
    <xf numFmtId="0" fontId="32" fillId="0" borderId="37" xfId="0" applyFont="1" applyFill="1" applyBorder="1" applyAlignment="1">
      <alignment horizontal="left"/>
    </xf>
    <xf numFmtId="0" fontId="32" fillId="0" borderId="62"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69"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30" fillId="0" borderId="25" xfId="0" applyFont="1" applyFill="1" applyBorder="1" applyAlignment="1">
      <alignment horizontal="left"/>
    </xf>
    <xf numFmtId="0" fontId="30" fillId="0" borderId="27" xfId="0" applyFont="1" applyFill="1" applyBorder="1" applyAlignment="1">
      <alignment horizontal="left"/>
    </xf>
    <xf numFmtId="0" fontId="30" fillId="0" borderId="65" xfId="0" applyFont="1" applyFill="1" applyBorder="1" applyAlignment="1">
      <alignment horizontal="left"/>
    </xf>
    <xf numFmtId="0" fontId="30" fillId="0" borderId="86"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45" xfId="0" applyFont="1" applyBorder="1" applyAlignment="1">
      <alignment horizontal="center" wrapText="1"/>
    </xf>
    <xf numFmtId="0" fontId="30" fillId="0" borderId="89" xfId="0" applyFont="1" applyBorder="1" applyAlignment="1">
      <alignment horizontal="center" wrapText="1"/>
    </xf>
    <xf numFmtId="0" fontId="30" fillId="0" borderId="90" xfId="0" applyFont="1" applyBorder="1" applyAlignment="1">
      <alignment horizontal="center" wrapText="1"/>
    </xf>
    <xf numFmtId="0" fontId="30" fillId="0" borderId="78" xfId="0" applyFont="1" applyBorder="1" applyAlignment="1">
      <alignment horizontal="center" wrapText="1"/>
    </xf>
    <xf numFmtId="0" fontId="30" fillId="0" borderId="83" xfId="0" applyFont="1" applyBorder="1" applyAlignment="1">
      <alignment horizontal="center" wrapText="1"/>
    </xf>
    <xf numFmtId="0" fontId="30" fillId="0" borderId="85" xfId="0" applyFont="1" applyBorder="1" applyAlignment="1">
      <alignment horizontal="center" wrapText="1"/>
    </xf>
    <xf numFmtId="14" fontId="30" fillId="33" borderId="86" xfId="0" applyNumberFormat="1" applyFont="1" applyFill="1" applyBorder="1" applyAlignment="1">
      <alignment horizontal="left" vertical="center" wrapText="1"/>
    </xf>
    <xf numFmtId="0" fontId="36" fillId="33" borderId="84" xfId="0" applyFont="1" applyFill="1" applyBorder="1" applyAlignment="1">
      <alignment horizontal="left" vertical="center" wrapText="1"/>
    </xf>
    <xf numFmtId="14" fontId="32" fillId="33" borderId="40" xfId="0" applyNumberFormat="1" applyFont="1" applyFill="1" applyBorder="1" applyAlignment="1">
      <alignment horizontal="left"/>
    </xf>
    <xf numFmtId="14" fontId="31" fillId="0" borderId="40" xfId="0" applyNumberFormat="1" applyFont="1" applyFill="1" applyBorder="1" applyAlignment="1">
      <alignment horizontal="left"/>
    </xf>
    <xf numFmtId="0" fontId="30" fillId="0" borderId="25" xfId="0" applyFont="1" applyBorder="1" applyAlignment="1">
      <alignment horizontal="center" wrapText="1"/>
    </xf>
    <xf numFmtId="0" fontId="30" fillId="0" borderId="65" xfId="0" applyFont="1" applyBorder="1" applyAlignment="1">
      <alignment horizontal="center" wrapText="1"/>
    </xf>
    <xf numFmtId="0" fontId="31" fillId="33" borderId="54" xfId="0" applyFont="1" applyFill="1" applyBorder="1" applyAlignment="1">
      <alignment horizontal="center"/>
    </xf>
    <xf numFmtId="0" fontId="31" fillId="33" borderId="17" xfId="0" applyFont="1" applyFill="1" applyBorder="1" applyAlignment="1">
      <alignment horizontal="center"/>
    </xf>
    <xf numFmtId="0" fontId="31" fillId="33" borderId="49" xfId="0" applyFont="1" applyFill="1" applyBorder="1" applyAlignment="1">
      <alignment horizontal="center"/>
    </xf>
    <xf numFmtId="0" fontId="31" fillId="33" borderId="20" xfId="0" applyFont="1" applyFill="1" applyBorder="1" applyAlignment="1">
      <alignment horizontal="center"/>
    </xf>
    <xf numFmtId="0" fontId="31" fillId="33" borderId="62" xfId="0" applyFont="1" applyFill="1" applyBorder="1" applyAlignment="1">
      <alignment horizontal="center"/>
    </xf>
    <xf numFmtId="0" fontId="31" fillId="33" borderId="64" xfId="0" applyFont="1" applyFill="1" applyBorder="1" applyAlignment="1">
      <alignment horizontal="center"/>
    </xf>
    <xf numFmtId="0" fontId="31" fillId="0" borderId="49"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0" borderId="89" xfId="0" applyFont="1" applyFill="1" applyBorder="1" applyAlignment="1">
      <alignment horizontal="left" vertical="center" wrapText="1"/>
    </xf>
    <xf numFmtId="14" fontId="30" fillId="0" borderId="86" xfId="0" applyNumberFormat="1" applyFont="1" applyFill="1" applyBorder="1" applyAlignment="1">
      <alignment horizontal="center" vertical="center" wrapText="1"/>
    </xf>
    <xf numFmtId="14" fontId="30" fillId="0" borderId="84" xfId="0" applyNumberFormat="1" applyFont="1" applyFill="1" applyBorder="1" applyAlignment="1">
      <alignment horizontal="center" vertical="center" wrapText="1"/>
    </xf>
    <xf numFmtId="0" fontId="30" fillId="0" borderId="25" xfId="0" applyNumberFormat="1" applyFont="1" applyFill="1" applyBorder="1" applyAlignment="1">
      <alignment horizontal="left" vertical="center" wrapText="1"/>
    </xf>
    <xf numFmtId="0" fontId="30" fillId="0" borderId="27" xfId="0" applyNumberFormat="1" applyFont="1" applyFill="1" applyBorder="1" applyAlignment="1">
      <alignment horizontal="left" vertical="center" wrapText="1"/>
    </xf>
    <xf numFmtId="0" fontId="30" fillId="0" borderId="65" xfId="0" applyNumberFormat="1" applyFont="1" applyFill="1" applyBorder="1" applyAlignment="1">
      <alignment horizontal="left" vertical="center" wrapText="1"/>
    </xf>
    <xf numFmtId="0" fontId="33" fillId="33" borderId="25" xfId="0" applyFont="1" applyFill="1" applyBorder="1" applyAlignment="1">
      <alignment horizontal="left" vertical="center" wrapText="1"/>
    </xf>
    <xf numFmtId="0" fontId="33" fillId="33" borderId="27" xfId="0" applyFont="1" applyFill="1" applyBorder="1" applyAlignment="1">
      <alignment horizontal="left" vertical="center" wrapText="1"/>
    </xf>
    <xf numFmtId="0" fontId="33" fillId="33" borderId="65"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27"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32" fillId="0" borderId="0" xfId="0" applyFont="1" applyFill="1" applyAlignment="1">
      <alignment horizontal="left" vertical="center" wrapText="1"/>
    </xf>
    <xf numFmtId="0" fontId="30" fillId="0" borderId="25"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65" xfId="0" applyFont="1" applyFill="1" applyBorder="1" applyAlignment="1">
      <alignment horizontal="left" vertical="center" wrapText="1"/>
    </xf>
    <xf numFmtId="0" fontId="31" fillId="0" borderId="46" xfId="0" applyFont="1" applyBorder="1" applyAlignment="1">
      <alignment horizontal="left" vertical="center" wrapText="1"/>
    </xf>
    <xf numFmtId="0" fontId="31" fillId="0" borderId="48" xfId="0" applyFont="1" applyBorder="1" applyAlignment="1">
      <alignment horizontal="left" vertical="center" wrapText="1"/>
    </xf>
    <xf numFmtId="0" fontId="31" fillId="0" borderId="82" xfId="0" applyFont="1" applyBorder="1" applyAlignment="1">
      <alignment horizontal="left" vertical="center" wrapText="1"/>
    </xf>
    <xf numFmtId="0" fontId="31" fillId="0" borderId="25" xfId="0" applyFont="1" applyBorder="1" applyAlignment="1">
      <alignment horizontal="left" vertical="center" wrapText="1"/>
    </xf>
    <xf numFmtId="0" fontId="31" fillId="0" borderId="27" xfId="0" applyFont="1" applyBorder="1" applyAlignment="1">
      <alignment horizontal="left" vertical="center" wrapText="1"/>
    </xf>
    <xf numFmtId="0" fontId="31" fillId="0" borderId="65" xfId="0" applyFont="1" applyBorder="1" applyAlignment="1">
      <alignment horizontal="left" vertical="center" wrapText="1"/>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_AnnualReportEnglish_2001_final" xfId="42"/>
    <cellStyle name="Figyelmeztetés" xfId="43"/>
    <cellStyle name="Hyperlink"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Followed Hyperlink" xfId="55"/>
    <cellStyle name="Magyarázó szöveg" xfId="56"/>
    <cellStyle name="Normál_annualreport_english_new" xfId="57"/>
    <cellStyle name="Normál_AnnualReportEnglish_2001_final"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image" Target="../media/image92.png" /><Relationship Id="rId2" Type="http://schemas.openxmlformats.org/officeDocument/2006/relationships/image" Target="../media/image8.emf" /><Relationship Id="rId3" Type="http://schemas.openxmlformats.org/officeDocument/2006/relationships/image" Target="../media/image52.emf" /><Relationship Id="rId4" Type="http://schemas.openxmlformats.org/officeDocument/2006/relationships/image" Target="../media/image53.emf" /><Relationship Id="rId5" Type="http://schemas.openxmlformats.org/officeDocument/2006/relationships/image" Target="../media/image54.emf" /><Relationship Id="rId6" Type="http://schemas.openxmlformats.org/officeDocument/2006/relationships/image" Target="../media/image45.emf" /><Relationship Id="rId7" Type="http://schemas.openxmlformats.org/officeDocument/2006/relationships/image" Target="../media/image55.emf" /><Relationship Id="rId8" Type="http://schemas.openxmlformats.org/officeDocument/2006/relationships/image" Target="../media/image56.emf" /><Relationship Id="rId9" Type="http://schemas.openxmlformats.org/officeDocument/2006/relationships/image" Target="../media/image57.emf" /><Relationship Id="rId10" Type="http://schemas.openxmlformats.org/officeDocument/2006/relationships/image" Target="../media/image58.emf" /><Relationship Id="rId11" Type="http://schemas.openxmlformats.org/officeDocument/2006/relationships/image" Target="../media/image59.emf" /><Relationship Id="rId12" Type="http://schemas.openxmlformats.org/officeDocument/2006/relationships/image" Target="../media/image60.emf" /><Relationship Id="rId13" Type="http://schemas.openxmlformats.org/officeDocument/2006/relationships/image" Target="../media/image61.emf" /><Relationship Id="rId14" Type="http://schemas.openxmlformats.org/officeDocument/2006/relationships/image" Target="../media/image62.emf" /><Relationship Id="rId15" Type="http://schemas.openxmlformats.org/officeDocument/2006/relationships/image" Target="../media/image63.emf" /><Relationship Id="rId16" Type="http://schemas.openxmlformats.org/officeDocument/2006/relationships/image" Target="../media/image64.emf" /><Relationship Id="rId17" Type="http://schemas.openxmlformats.org/officeDocument/2006/relationships/image" Target="../media/image65.emf" /><Relationship Id="rId18" Type="http://schemas.openxmlformats.org/officeDocument/2006/relationships/image" Target="../media/image66.emf" /><Relationship Id="rId19" Type="http://schemas.openxmlformats.org/officeDocument/2006/relationships/image" Target="../media/image67.emf" /><Relationship Id="rId20" Type="http://schemas.openxmlformats.org/officeDocument/2006/relationships/image" Target="../media/image68.emf" /><Relationship Id="rId21" Type="http://schemas.openxmlformats.org/officeDocument/2006/relationships/image" Target="../media/image69.emf" /><Relationship Id="rId22" Type="http://schemas.openxmlformats.org/officeDocument/2006/relationships/image" Target="../media/image70.emf" /><Relationship Id="rId23" Type="http://schemas.openxmlformats.org/officeDocument/2006/relationships/image" Target="../media/image71.emf" /><Relationship Id="rId24" Type="http://schemas.openxmlformats.org/officeDocument/2006/relationships/image" Target="../media/image72.emf" /><Relationship Id="rId25" Type="http://schemas.openxmlformats.org/officeDocument/2006/relationships/image" Target="../media/image73.emf" /><Relationship Id="rId26" Type="http://schemas.openxmlformats.org/officeDocument/2006/relationships/image" Target="../media/image74.emf" /><Relationship Id="rId27" Type="http://schemas.openxmlformats.org/officeDocument/2006/relationships/image" Target="../media/image75.emf" /><Relationship Id="rId28" Type="http://schemas.openxmlformats.org/officeDocument/2006/relationships/image" Target="../media/image76.emf" /><Relationship Id="rId29" Type="http://schemas.openxmlformats.org/officeDocument/2006/relationships/image" Target="../media/image77.emf" /><Relationship Id="rId30" Type="http://schemas.openxmlformats.org/officeDocument/2006/relationships/image" Target="../media/image78.emf" /><Relationship Id="rId31" Type="http://schemas.openxmlformats.org/officeDocument/2006/relationships/image" Target="../media/image79.emf" /><Relationship Id="rId32" Type="http://schemas.openxmlformats.org/officeDocument/2006/relationships/image" Target="../media/image80.emf" /><Relationship Id="rId33" Type="http://schemas.openxmlformats.org/officeDocument/2006/relationships/image" Target="../media/image81.emf" /><Relationship Id="rId34" Type="http://schemas.openxmlformats.org/officeDocument/2006/relationships/image" Target="../media/image82.emf" /><Relationship Id="rId35" Type="http://schemas.openxmlformats.org/officeDocument/2006/relationships/image" Target="../media/image83.emf" /><Relationship Id="rId36" Type="http://schemas.openxmlformats.org/officeDocument/2006/relationships/image" Target="../media/image84.emf" /><Relationship Id="rId37" Type="http://schemas.openxmlformats.org/officeDocument/2006/relationships/image" Target="../media/image85.emf" /><Relationship Id="rId38" Type="http://schemas.openxmlformats.org/officeDocument/2006/relationships/image" Target="../media/image86.emf" /><Relationship Id="rId39" Type="http://schemas.openxmlformats.org/officeDocument/2006/relationships/image" Target="../media/image87.emf" /><Relationship Id="rId40" Type="http://schemas.openxmlformats.org/officeDocument/2006/relationships/image" Target="../media/image88.emf" /><Relationship Id="rId41" Type="http://schemas.openxmlformats.org/officeDocument/2006/relationships/image" Target="../media/image89.emf" /><Relationship Id="rId42" Type="http://schemas.openxmlformats.org/officeDocument/2006/relationships/image" Target="../media/image90.emf" /><Relationship Id="rId43" Type="http://schemas.openxmlformats.org/officeDocument/2006/relationships/image" Target="../media/image11.emf" /><Relationship Id="rId44" Type="http://schemas.openxmlformats.org/officeDocument/2006/relationships/image" Target="../media/image12.emf" /><Relationship Id="rId45" Type="http://schemas.openxmlformats.org/officeDocument/2006/relationships/image" Target="../media/image14.emf" /><Relationship Id="rId46" Type="http://schemas.openxmlformats.org/officeDocument/2006/relationships/image" Target="../media/image15.emf" /><Relationship Id="rId47" Type="http://schemas.openxmlformats.org/officeDocument/2006/relationships/image" Target="../media/image5.emf" /><Relationship Id="rId48" Type="http://schemas.openxmlformats.org/officeDocument/2006/relationships/image" Target="../media/image2.emf" /><Relationship Id="rId49" Type="http://schemas.openxmlformats.org/officeDocument/2006/relationships/image" Target="../media/image18.emf" /><Relationship Id="rId50"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92.png" /><Relationship Id="rId2" Type="http://schemas.openxmlformats.org/officeDocument/2006/relationships/image" Target="../media/image3.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36.emf" /><Relationship Id="rId6" Type="http://schemas.openxmlformats.org/officeDocument/2006/relationships/image" Target="../media/image24.emf" /><Relationship Id="rId7" Type="http://schemas.openxmlformats.org/officeDocument/2006/relationships/image" Target="../media/image25.emf" /><Relationship Id="rId8" Type="http://schemas.openxmlformats.org/officeDocument/2006/relationships/image" Target="../media/image26.emf" /><Relationship Id="rId9" Type="http://schemas.openxmlformats.org/officeDocument/2006/relationships/image" Target="../media/image27.emf" /><Relationship Id="rId10" Type="http://schemas.openxmlformats.org/officeDocument/2006/relationships/image" Target="../media/image28.emf" /><Relationship Id="rId11" Type="http://schemas.openxmlformats.org/officeDocument/2006/relationships/image" Target="../media/image45.emf" /><Relationship Id="rId12" Type="http://schemas.openxmlformats.org/officeDocument/2006/relationships/image" Target="../media/image42.emf" /><Relationship Id="rId13" Type="http://schemas.openxmlformats.org/officeDocument/2006/relationships/image" Target="../media/image13.emf" /><Relationship Id="rId14" Type="http://schemas.openxmlformats.org/officeDocument/2006/relationships/image" Target="../media/image31.emf" /><Relationship Id="rId15" Type="http://schemas.openxmlformats.org/officeDocument/2006/relationships/image" Target="../media/image32.emf" /><Relationship Id="rId16" Type="http://schemas.openxmlformats.org/officeDocument/2006/relationships/image" Target="../media/image33.emf" /><Relationship Id="rId17" Type="http://schemas.openxmlformats.org/officeDocument/2006/relationships/image" Target="../media/image34.emf" /><Relationship Id="rId18" Type="http://schemas.openxmlformats.org/officeDocument/2006/relationships/image" Target="../media/image35.emf" /><Relationship Id="rId19" Type="http://schemas.openxmlformats.org/officeDocument/2006/relationships/image" Target="../media/image29.emf" /><Relationship Id="rId20" Type="http://schemas.openxmlformats.org/officeDocument/2006/relationships/image" Target="../media/image4.emf" /><Relationship Id="rId21" Type="http://schemas.openxmlformats.org/officeDocument/2006/relationships/image" Target="../media/image38.emf" /><Relationship Id="rId22" Type="http://schemas.openxmlformats.org/officeDocument/2006/relationships/image" Target="../media/image39.emf" /><Relationship Id="rId23" Type="http://schemas.openxmlformats.org/officeDocument/2006/relationships/image" Target="../media/image40.emf" /><Relationship Id="rId24" Type="http://schemas.openxmlformats.org/officeDocument/2006/relationships/image" Target="../media/image41.emf" /><Relationship Id="rId25" Type="http://schemas.openxmlformats.org/officeDocument/2006/relationships/image" Target="../media/image37.emf" /><Relationship Id="rId26" Type="http://schemas.openxmlformats.org/officeDocument/2006/relationships/image" Target="../media/image7.emf" /><Relationship Id="rId27" Type="http://schemas.openxmlformats.org/officeDocument/2006/relationships/image" Target="../media/image6.emf" /><Relationship Id="rId28" Type="http://schemas.openxmlformats.org/officeDocument/2006/relationships/image" Target="../media/image1.emf" /><Relationship Id="rId29" Type="http://schemas.openxmlformats.org/officeDocument/2006/relationships/image" Target="../media/image43.emf" /><Relationship Id="rId30" Type="http://schemas.openxmlformats.org/officeDocument/2006/relationships/image" Target="../media/image30.emf" /><Relationship Id="rId31" Type="http://schemas.openxmlformats.org/officeDocument/2006/relationships/image" Target="../media/image23.emf" /><Relationship Id="rId32" Type="http://schemas.openxmlformats.org/officeDocument/2006/relationships/image" Target="../media/image16.emf" /><Relationship Id="rId33" Type="http://schemas.openxmlformats.org/officeDocument/2006/relationships/image" Target="../media/image17.emf" /><Relationship Id="rId34" Type="http://schemas.openxmlformats.org/officeDocument/2006/relationships/image" Target="../media/image91.emf" /><Relationship Id="rId35" Type="http://schemas.openxmlformats.org/officeDocument/2006/relationships/image" Target="../media/image47.emf" /><Relationship Id="rId36" Type="http://schemas.openxmlformats.org/officeDocument/2006/relationships/image" Target="../media/image20.emf" /><Relationship Id="rId37" Type="http://schemas.openxmlformats.org/officeDocument/2006/relationships/image" Target="../media/image44.emf" /><Relationship Id="rId38" Type="http://schemas.openxmlformats.org/officeDocument/2006/relationships/image" Target="../media/image51.emf" /><Relationship Id="rId39" Type="http://schemas.openxmlformats.org/officeDocument/2006/relationships/image" Target="../media/image46.emf" /><Relationship Id="rId40" Type="http://schemas.openxmlformats.org/officeDocument/2006/relationships/image" Target="../media/image9.emf" /><Relationship Id="rId41" Type="http://schemas.openxmlformats.org/officeDocument/2006/relationships/image" Target="../media/image48.emf" /><Relationship Id="rId42" Type="http://schemas.openxmlformats.org/officeDocument/2006/relationships/image" Target="../media/image49.emf" /></Relationships>
</file>

<file path=xl/drawings/_rels/drawing4.xml.rels><?xml version="1.0" encoding="utf-8" standalone="yes"?><Relationships xmlns="http://schemas.openxmlformats.org/package/2006/relationships"><Relationship Id="rId1"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108</xdr:row>
      <xdr:rowOff>47625</xdr:rowOff>
    </xdr:from>
    <xdr:to>
      <xdr:col>1</xdr:col>
      <xdr:colOff>142875</xdr:colOff>
      <xdr:row>108</xdr:row>
      <xdr:rowOff>161925</xdr:rowOff>
    </xdr:to>
    <xdr:pic>
      <xdr:nvPicPr>
        <xdr:cNvPr id="1" name="Picture 3" descr="BD15136_"/>
        <xdr:cNvPicPr preferRelativeResize="1">
          <a:picLocks noChangeAspect="1"/>
        </xdr:cNvPicPr>
      </xdr:nvPicPr>
      <xdr:blipFill>
        <a:blip r:embed="rId1"/>
        <a:stretch>
          <a:fillRect/>
        </a:stretch>
      </xdr:blipFill>
      <xdr:spPr>
        <a:xfrm>
          <a:off x="476250" y="25488900"/>
          <a:ext cx="133350" cy="114300"/>
        </a:xfrm>
        <a:prstGeom prst="rect">
          <a:avLst/>
        </a:prstGeom>
        <a:noFill/>
        <a:ln w="9525" cmpd="sng">
          <a:noFill/>
        </a:ln>
      </xdr:spPr>
    </xdr:pic>
    <xdr:clientData/>
  </xdr:twoCellAnchor>
  <xdr:twoCellAnchor editAs="oneCell">
    <xdr:from>
      <xdr:col>1</xdr:col>
      <xdr:colOff>0</xdr:colOff>
      <xdr:row>109</xdr:row>
      <xdr:rowOff>0</xdr:rowOff>
    </xdr:from>
    <xdr:to>
      <xdr:col>1</xdr:col>
      <xdr:colOff>133350</xdr:colOff>
      <xdr:row>109</xdr:row>
      <xdr:rowOff>114300</xdr:rowOff>
    </xdr:to>
    <xdr:pic>
      <xdr:nvPicPr>
        <xdr:cNvPr id="2" name="Picture 4" descr="BD15136_"/>
        <xdr:cNvPicPr preferRelativeResize="1">
          <a:picLocks noChangeAspect="1"/>
        </xdr:cNvPicPr>
      </xdr:nvPicPr>
      <xdr:blipFill>
        <a:blip r:embed="rId1"/>
        <a:stretch>
          <a:fillRect/>
        </a:stretch>
      </xdr:blipFill>
      <xdr:spPr>
        <a:xfrm>
          <a:off x="466725" y="25631775"/>
          <a:ext cx="133350" cy="114300"/>
        </a:xfrm>
        <a:prstGeom prst="rect">
          <a:avLst/>
        </a:prstGeom>
        <a:noFill/>
        <a:ln w="9525" cmpd="sng">
          <a:noFill/>
        </a:ln>
      </xdr:spPr>
    </xdr:pic>
    <xdr:clientData/>
  </xdr:twoCellAnchor>
  <xdr:twoCellAnchor editAs="oneCell">
    <xdr:from>
      <xdr:col>1</xdr:col>
      <xdr:colOff>0</xdr:colOff>
      <xdr:row>110</xdr:row>
      <xdr:rowOff>0</xdr:rowOff>
    </xdr:from>
    <xdr:to>
      <xdr:col>1</xdr:col>
      <xdr:colOff>133350</xdr:colOff>
      <xdr:row>110</xdr:row>
      <xdr:rowOff>114300</xdr:rowOff>
    </xdr:to>
    <xdr:pic>
      <xdr:nvPicPr>
        <xdr:cNvPr id="3" name="Picture 8" descr="BD15136_"/>
        <xdr:cNvPicPr preferRelativeResize="1">
          <a:picLocks noChangeAspect="1"/>
        </xdr:cNvPicPr>
      </xdr:nvPicPr>
      <xdr:blipFill>
        <a:blip r:embed="rId1"/>
        <a:stretch>
          <a:fillRect/>
        </a:stretch>
      </xdr:blipFill>
      <xdr:spPr>
        <a:xfrm>
          <a:off x="466725" y="25803225"/>
          <a:ext cx="133350" cy="114300"/>
        </a:xfrm>
        <a:prstGeom prst="rect">
          <a:avLst/>
        </a:prstGeom>
        <a:noFill/>
        <a:ln w="9525" cmpd="sng">
          <a:noFill/>
        </a:ln>
      </xdr:spPr>
    </xdr:pic>
    <xdr:clientData/>
  </xdr:twoCellAnchor>
  <xdr:twoCellAnchor editAs="oneCell">
    <xdr:from>
      <xdr:col>1</xdr:col>
      <xdr:colOff>9525</xdr:colOff>
      <xdr:row>107</xdr:row>
      <xdr:rowOff>47625</xdr:rowOff>
    </xdr:from>
    <xdr:to>
      <xdr:col>1</xdr:col>
      <xdr:colOff>142875</xdr:colOff>
      <xdr:row>107</xdr:row>
      <xdr:rowOff>161925</xdr:rowOff>
    </xdr:to>
    <xdr:pic>
      <xdr:nvPicPr>
        <xdr:cNvPr id="4" name="Picture 13" descr="BD15136_"/>
        <xdr:cNvPicPr preferRelativeResize="1">
          <a:picLocks noChangeAspect="1"/>
        </xdr:cNvPicPr>
      </xdr:nvPicPr>
      <xdr:blipFill>
        <a:blip r:embed="rId1"/>
        <a:stretch>
          <a:fillRect/>
        </a:stretch>
      </xdr:blipFill>
      <xdr:spPr>
        <a:xfrm>
          <a:off x="476250" y="25298400"/>
          <a:ext cx="13335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285750</xdr:colOff>
      <xdr:row>2</xdr:row>
      <xdr:rowOff>114300</xdr:rowOff>
    </xdr:to>
    <xdr:pic>
      <xdr:nvPicPr>
        <xdr:cNvPr id="1" name="Picture 1" descr="cimer"/>
        <xdr:cNvPicPr preferRelativeResize="1">
          <a:picLocks noChangeAspect="1"/>
        </xdr:cNvPicPr>
      </xdr:nvPicPr>
      <xdr:blipFill>
        <a:blip r:embed="rId1"/>
        <a:stretch>
          <a:fillRect/>
        </a:stretch>
      </xdr:blipFill>
      <xdr:spPr>
        <a:xfrm>
          <a:off x="0" y="0"/>
          <a:ext cx="285750" cy="438150"/>
        </a:xfrm>
        <a:prstGeom prst="rect">
          <a:avLst/>
        </a:prstGeom>
        <a:noFill/>
        <a:ln w="9525" cmpd="sng">
          <a:noFill/>
        </a:ln>
      </xdr:spPr>
    </xdr:pic>
    <xdr:clientData/>
  </xdr:twoCellAnchor>
  <xdr:oneCellAnchor>
    <xdr:from>
      <xdr:col>0</xdr:col>
      <xdr:colOff>0</xdr:colOff>
      <xdr:row>0</xdr:row>
      <xdr:rowOff>0</xdr:rowOff>
    </xdr:from>
    <xdr:ext cx="1600200" cy="1400175"/>
    <xdr:sp>
      <xdr:nvSpPr>
        <xdr:cNvPr id="2" name="Kép 1"/>
        <xdr:cNvSpPr>
          <a:spLocks noChangeAspect="1"/>
        </xdr:cNvSpPr>
      </xdr:nvSpPr>
      <xdr:spPr>
        <a:xfrm>
          <a:off x="0" y="0"/>
          <a:ext cx="1600200" cy="14001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twoCellAnchor editAs="oneCell">
    <xdr:from>
      <xdr:col>0</xdr:col>
      <xdr:colOff>0</xdr:colOff>
      <xdr:row>0</xdr:row>
      <xdr:rowOff>0</xdr:rowOff>
    </xdr:from>
    <xdr:to>
      <xdr:col>0</xdr:col>
      <xdr:colOff>285750</xdr:colOff>
      <xdr:row>2</xdr:row>
      <xdr:rowOff>114300</xdr:rowOff>
    </xdr:to>
    <xdr:pic>
      <xdr:nvPicPr>
        <xdr:cNvPr id="3" name="Kép 3" descr="http://www.e-cegjegyzek.hu/med_icons/cimer.gif"/>
        <xdr:cNvPicPr preferRelativeResize="1">
          <a:picLocks noChangeAspect="1"/>
        </xdr:cNvPicPr>
      </xdr:nvPicPr>
      <xdr:blipFill>
        <a:blip r:embed="rId1"/>
        <a:stretch>
          <a:fillRect/>
        </a:stretch>
      </xdr:blipFill>
      <xdr:spPr>
        <a:xfrm>
          <a:off x="0" y="0"/>
          <a:ext cx="285750" cy="438150"/>
        </a:xfrm>
        <a:prstGeom prst="rect">
          <a:avLst/>
        </a:prstGeom>
        <a:noFill/>
        <a:ln w="9525" cmpd="sng">
          <a:noFill/>
        </a:ln>
      </xdr:spPr>
    </xdr:pic>
    <xdr:clientData/>
  </xdr:twoCellAnchor>
  <xdr:twoCellAnchor editAs="oneCell">
    <xdr:from>
      <xdr:col>1</xdr:col>
      <xdr:colOff>0</xdr:colOff>
      <xdr:row>116</xdr:row>
      <xdr:rowOff>0</xdr:rowOff>
    </xdr:from>
    <xdr:to>
      <xdr:col>1</xdr:col>
      <xdr:colOff>1038225</xdr:colOff>
      <xdr:row>117</xdr:row>
      <xdr:rowOff>66675</xdr:rowOff>
    </xdr:to>
    <xdr:pic>
      <xdr:nvPicPr>
        <xdr:cNvPr id="4" name="Picture 3" hidden="1"/>
        <xdr:cNvPicPr preferRelativeResize="1">
          <a:picLocks noChangeAspect="1"/>
        </xdr:cNvPicPr>
      </xdr:nvPicPr>
      <xdr:blipFill>
        <a:blip r:embed="rId2"/>
        <a:stretch>
          <a:fillRect/>
        </a:stretch>
      </xdr:blipFill>
      <xdr:spPr>
        <a:xfrm>
          <a:off x="2228850" y="21412200"/>
          <a:ext cx="1038225"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5" name="Picture 4" hidden="1"/>
        <xdr:cNvPicPr preferRelativeResize="1">
          <a:picLocks noChangeAspect="1"/>
        </xdr:cNvPicPr>
      </xdr:nvPicPr>
      <xdr:blipFill>
        <a:blip r:embed="rId3"/>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6" name="Picture 5" hidden="1"/>
        <xdr:cNvPicPr preferRelativeResize="1">
          <a:picLocks noChangeAspect="1"/>
        </xdr:cNvPicPr>
      </xdr:nvPicPr>
      <xdr:blipFill>
        <a:blip r:embed="rId4"/>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7" name="Picture 6" hidden="1"/>
        <xdr:cNvPicPr preferRelativeResize="1">
          <a:picLocks noChangeAspect="1"/>
        </xdr:cNvPicPr>
      </xdr:nvPicPr>
      <xdr:blipFill>
        <a:blip r:embed="rId5"/>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8" name="Picture 7" hidden="1"/>
        <xdr:cNvPicPr preferRelativeResize="1">
          <a:picLocks noChangeAspect="1"/>
        </xdr:cNvPicPr>
      </xdr:nvPicPr>
      <xdr:blipFill>
        <a:blip r:embed="rId6"/>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9" name="Picture 8" hidden="1"/>
        <xdr:cNvPicPr preferRelativeResize="1">
          <a:picLocks noChangeAspect="1"/>
        </xdr:cNvPicPr>
      </xdr:nvPicPr>
      <xdr:blipFill>
        <a:blip r:embed="rId7"/>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10" name="Picture 9" hidden="1"/>
        <xdr:cNvPicPr preferRelativeResize="1">
          <a:picLocks noChangeAspect="1"/>
        </xdr:cNvPicPr>
      </xdr:nvPicPr>
      <xdr:blipFill>
        <a:blip r:embed="rId8"/>
        <a:stretch>
          <a:fillRect/>
        </a:stretch>
      </xdr:blipFill>
      <xdr:spPr>
        <a:xfrm>
          <a:off x="5076825" y="21412200"/>
          <a:ext cx="1047750" cy="228600"/>
        </a:xfrm>
        <a:prstGeom prst="rect">
          <a:avLst/>
        </a:prstGeom>
        <a:noFill/>
        <a:ln w="9525" cmpd="sng">
          <a:noFill/>
        </a:ln>
      </xdr:spPr>
    </xdr:pic>
    <xdr:clientData/>
  </xdr:twoCellAnchor>
  <xdr:twoCellAnchor editAs="oneCell">
    <xdr:from>
      <xdr:col>2</xdr:col>
      <xdr:colOff>0</xdr:colOff>
      <xdr:row>116</xdr:row>
      <xdr:rowOff>0</xdr:rowOff>
    </xdr:from>
    <xdr:to>
      <xdr:col>2</xdr:col>
      <xdr:colOff>1047750</xdr:colOff>
      <xdr:row>117</xdr:row>
      <xdr:rowOff>66675</xdr:rowOff>
    </xdr:to>
    <xdr:pic>
      <xdr:nvPicPr>
        <xdr:cNvPr id="11" name="Picture 10" hidden="1"/>
        <xdr:cNvPicPr preferRelativeResize="1">
          <a:picLocks noChangeAspect="1"/>
        </xdr:cNvPicPr>
      </xdr:nvPicPr>
      <xdr:blipFill>
        <a:blip r:embed="rId9"/>
        <a:stretch>
          <a:fillRect/>
        </a:stretch>
      </xdr:blipFill>
      <xdr:spPr>
        <a:xfrm>
          <a:off x="5076825" y="21412200"/>
          <a:ext cx="1047750" cy="228600"/>
        </a:xfrm>
        <a:prstGeom prst="rect">
          <a:avLst/>
        </a:prstGeom>
        <a:noFill/>
        <a:ln w="9525" cmpd="sng">
          <a:noFill/>
        </a:ln>
      </xdr:spPr>
    </xdr:pic>
    <xdr:clientData/>
  </xdr:twoCellAnchor>
  <xdr:twoCellAnchor editAs="oneCell">
    <xdr:from>
      <xdr:col>1</xdr:col>
      <xdr:colOff>0</xdr:colOff>
      <xdr:row>117</xdr:row>
      <xdr:rowOff>0</xdr:rowOff>
    </xdr:from>
    <xdr:to>
      <xdr:col>1</xdr:col>
      <xdr:colOff>1028700</xdr:colOff>
      <xdr:row>118</xdr:row>
      <xdr:rowOff>133350</xdr:rowOff>
    </xdr:to>
    <xdr:pic>
      <xdr:nvPicPr>
        <xdr:cNvPr id="12" name="Picture 11"/>
        <xdr:cNvPicPr preferRelativeResize="1">
          <a:picLocks noChangeAspect="1"/>
        </xdr:cNvPicPr>
      </xdr:nvPicPr>
      <xdr:blipFill>
        <a:blip r:embed="rId10"/>
        <a:stretch>
          <a:fillRect/>
        </a:stretch>
      </xdr:blipFill>
      <xdr:spPr>
        <a:xfrm>
          <a:off x="2228850" y="21574125"/>
          <a:ext cx="1028700" cy="295275"/>
        </a:xfrm>
        <a:prstGeom prst="rect">
          <a:avLst/>
        </a:prstGeom>
        <a:noFill/>
        <a:ln w="9525" cmpd="sng">
          <a:noFill/>
        </a:ln>
      </xdr:spPr>
    </xdr:pic>
    <xdr:clientData/>
  </xdr:twoCellAnchor>
  <xdr:twoCellAnchor editAs="oneCell">
    <xdr:from>
      <xdr:col>1</xdr:col>
      <xdr:colOff>0</xdr:colOff>
      <xdr:row>170</xdr:row>
      <xdr:rowOff>0</xdr:rowOff>
    </xdr:from>
    <xdr:to>
      <xdr:col>1</xdr:col>
      <xdr:colOff>1038225</xdr:colOff>
      <xdr:row>171</xdr:row>
      <xdr:rowOff>66675</xdr:rowOff>
    </xdr:to>
    <xdr:pic>
      <xdr:nvPicPr>
        <xdr:cNvPr id="13" name="Picture 12" hidden="1"/>
        <xdr:cNvPicPr preferRelativeResize="1">
          <a:picLocks noChangeAspect="1"/>
        </xdr:cNvPicPr>
      </xdr:nvPicPr>
      <xdr:blipFill>
        <a:blip r:embed="rId11"/>
        <a:stretch>
          <a:fillRect/>
        </a:stretch>
      </xdr:blipFill>
      <xdr:spPr>
        <a:xfrm>
          <a:off x="2228850" y="30794325"/>
          <a:ext cx="1038225"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4" name="Picture 13" hidden="1"/>
        <xdr:cNvPicPr preferRelativeResize="1">
          <a:picLocks noChangeAspect="1"/>
        </xdr:cNvPicPr>
      </xdr:nvPicPr>
      <xdr:blipFill>
        <a:blip r:embed="rId12"/>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5" name="Picture 14" hidden="1"/>
        <xdr:cNvPicPr preferRelativeResize="1">
          <a:picLocks noChangeAspect="1"/>
        </xdr:cNvPicPr>
      </xdr:nvPicPr>
      <xdr:blipFill>
        <a:blip r:embed="rId13"/>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6" name="Picture 15" hidden="1"/>
        <xdr:cNvPicPr preferRelativeResize="1">
          <a:picLocks noChangeAspect="1"/>
        </xdr:cNvPicPr>
      </xdr:nvPicPr>
      <xdr:blipFill>
        <a:blip r:embed="rId14"/>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7" name="Picture 16" hidden="1"/>
        <xdr:cNvPicPr preferRelativeResize="1">
          <a:picLocks noChangeAspect="1"/>
        </xdr:cNvPicPr>
      </xdr:nvPicPr>
      <xdr:blipFill>
        <a:blip r:embed="rId6"/>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8" name="Picture 17" hidden="1"/>
        <xdr:cNvPicPr preferRelativeResize="1">
          <a:picLocks noChangeAspect="1"/>
        </xdr:cNvPicPr>
      </xdr:nvPicPr>
      <xdr:blipFill>
        <a:blip r:embed="rId15"/>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19" name="Picture 18" hidden="1"/>
        <xdr:cNvPicPr preferRelativeResize="1">
          <a:picLocks noChangeAspect="1"/>
        </xdr:cNvPicPr>
      </xdr:nvPicPr>
      <xdr:blipFill>
        <a:blip r:embed="rId16"/>
        <a:stretch>
          <a:fillRect/>
        </a:stretch>
      </xdr:blipFill>
      <xdr:spPr>
        <a:xfrm>
          <a:off x="5076825" y="30794325"/>
          <a:ext cx="1047750" cy="228600"/>
        </a:xfrm>
        <a:prstGeom prst="rect">
          <a:avLst/>
        </a:prstGeom>
        <a:noFill/>
        <a:ln w="9525" cmpd="sng">
          <a:noFill/>
        </a:ln>
      </xdr:spPr>
    </xdr:pic>
    <xdr:clientData/>
  </xdr:twoCellAnchor>
  <xdr:twoCellAnchor editAs="oneCell">
    <xdr:from>
      <xdr:col>2</xdr:col>
      <xdr:colOff>0</xdr:colOff>
      <xdr:row>170</xdr:row>
      <xdr:rowOff>0</xdr:rowOff>
    </xdr:from>
    <xdr:to>
      <xdr:col>2</xdr:col>
      <xdr:colOff>1047750</xdr:colOff>
      <xdr:row>171</xdr:row>
      <xdr:rowOff>66675</xdr:rowOff>
    </xdr:to>
    <xdr:pic>
      <xdr:nvPicPr>
        <xdr:cNvPr id="20" name="Picture 19" hidden="1"/>
        <xdr:cNvPicPr preferRelativeResize="1">
          <a:picLocks noChangeAspect="1"/>
        </xdr:cNvPicPr>
      </xdr:nvPicPr>
      <xdr:blipFill>
        <a:blip r:embed="rId17"/>
        <a:stretch>
          <a:fillRect/>
        </a:stretch>
      </xdr:blipFill>
      <xdr:spPr>
        <a:xfrm>
          <a:off x="5076825" y="30794325"/>
          <a:ext cx="1047750" cy="228600"/>
        </a:xfrm>
        <a:prstGeom prst="rect">
          <a:avLst/>
        </a:prstGeom>
        <a:noFill/>
        <a:ln w="9525" cmpd="sng">
          <a:noFill/>
        </a:ln>
      </xdr:spPr>
    </xdr:pic>
    <xdr:clientData/>
  </xdr:twoCellAnchor>
  <xdr:twoCellAnchor editAs="oneCell">
    <xdr:from>
      <xdr:col>1</xdr:col>
      <xdr:colOff>0</xdr:colOff>
      <xdr:row>171</xdr:row>
      <xdr:rowOff>0</xdr:rowOff>
    </xdr:from>
    <xdr:to>
      <xdr:col>1</xdr:col>
      <xdr:colOff>1028700</xdr:colOff>
      <xdr:row>172</xdr:row>
      <xdr:rowOff>133350</xdr:rowOff>
    </xdr:to>
    <xdr:pic>
      <xdr:nvPicPr>
        <xdr:cNvPr id="21" name="Picture 20"/>
        <xdr:cNvPicPr preferRelativeResize="1">
          <a:picLocks noChangeAspect="1"/>
        </xdr:cNvPicPr>
      </xdr:nvPicPr>
      <xdr:blipFill>
        <a:blip r:embed="rId18"/>
        <a:stretch>
          <a:fillRect/>
        </a:stretch>
      </xdr:blipFill>
      <xdr:spPr>
        <a:xfrm>
          <a:off x="2228850" y="30956250"/>
          <a:ext cx="1028700" cy="295275"/>
        </a:xfrm>
        <a:prstGeom prst="rect">
          <a:avLst/>
        </a:prstGeom>
        <a:noFill/>
        <a:ln w="9525" cmpd="sng">
          <a:noFill/>
        </a:ln>
      </xdr:spPr>
    </xdr:pic>
    <xdr:clientData/>
  </xdr:twoCellAnchor>
  <xdr:twoCellAnchor editAs="oneCell">
    <xdr:from>
      <xdr:col>1</xdr:col>
      <xdr:colOff>0</xdr:colOff>
      <xdr:row>177</xdr:row>
      <xdr:rowOff>0</xdr:rowOff>
    </xdr:from>
    <xdr:to>
      <xdr:col>1</xdr:col>
      <xdr:colOff>1038225</xdr:colOff>
      <xdr:row>178</xdr:row>
      <xdr:rowOff>66675</xdr:rowOff>
    </xdr:to>
    <xdr:pic>
      <xdr:nvPicPr>
        <xdr:cNvPr id="22" name="Picture 21" hidden="1"/>
        <xdr:cNvPicPr preferRelativeResize="1">
          <a:picLocks noChangeAspect="1"/>
        </xdr:cNvPicPr>
      </xdr:nvPicPr>
      <xdr:blipFill>
        <a:blip r:embed="rId19"/>
        <a:stretch>
          <a:fillRect/>
        </a:stretch>
      </xdr:blipFill>
      <xdr:spPr>
        <a:xfrm>
          <a:off x="2228850" y="32194500"/>
          <a:ext cx="1038225"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3" name="Picture 22" hidden="1"/>
        <xdr:cNvPicPr preferRelativeResize="1">
          <a:picLocks noChangeAspect="1"/>
        </xdr:cNvPicPr>
      </xdr:nvPicPr>
      <xdr:blipFill>
        <a:blip r:embed="rId20"/>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4" name="Picture 23" hidden="1"/>
        <xdr:cNvPicPr preferRelativeResize="1">
          <a:picLocks noChangeAspect="1"/>
        </xdr:cNvPicPr>
      </xdr:nvPicPr>
      <xdr:blipFill>
        <a:blip r:embed="rId21"/>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5" name="Picture 24" hidden="1"/>
        <xdr:cNvPicPr preferRelativeResize="1">
          <a:picLocks noChangeAspect="1"/>
        </xdr:cNvPicPr>
      </xdr:nvPicPr>
      <xdr:blipFill>
        <a:blip r:embed="rId22"/>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6" name="Picture 25" hidden="1"/>
        <xdr:cNvPicPr preferRelativeResize="1">
          <a:picLocks noChangeAspect="1"/>
        </xdr:cNvPicPr>
      </xdr:nvPicPr>
      <xdr:blipFill>
        <a:blip r:embed="rId6"/>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7" name="Picture 26" hidden="1"/>
        <xdr:cNvPicPr preferRelativeResize="1">
          <a:picLocks noChangeAspect="1"/>
        </xdr:cNvPicPr>
      </xdr:nvPicPr>
      <xdr:blipFill>
        <a:blip r:embed="rId23"/>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8" name="Picture 27" hidden="1"/>
        <xdr:cNvPicPr preferRelativeResize="1">
          <a:picLocks noChangeAspect="1"/>
        </xdr:cNvPicPr>
      </xdr:nvPicPr>
      <xdr:blipFill>
        <a:blip r:embed="rId24"/>
        <a:stretch>
          <a:fillRect/>
        </a:stretch>
      </xdr:blipFill>
      <xdr:spPr>
        <a:xfrm>
          <a:off x="5076825" y="32194500"/>
          <a:ext cx="1047750" cy="228600"/>
        </a:xfrm>
        <a:prstGeom prst="rect">
          <a:avLst/>
        </a:prstGeom>
        <a:noFill/>
        <a:ln w="9525" cmpd="sng">
          <a:noFill/>
        </a:ln>
      </xdr:spPr>
    </xdr:pic>
    <xdr:clientData/>
  </xdr:twoCellAnchor>
  <xdr:twoCellAnchor editAs="oneCell">
    <xdr:from>
      <xdr:col>2</xdr:col>
      <xdr:colOff>0</xdr:colOff>
      <xdr:row>177</xdr:row>
      <xdr:rowOff>0</xdr:rowOff>
    </xdr:from>
    <xdr:to>
      <xdr:col>2</xdr:col>
      <xdr:colOff>1047750</xdr:colOff>
      <xdr:row>178</xdr:row>
      <xdr:rowOff>66675</xdr:rowOff>
    </xdr:to>
    <xdr:pic>
      <xdr:nvPicPr>
        <xdr:cNvPr id="29" name="Picture 28" hidden="1"/>
        <xdr:cNvPicPr preferRelativeResize="1">
          <a:picLocks noChangeAspect="1"/>
        </xdr:cNvPicPr>
      </xdr:nvPicPr>
      <xdr:blipFill>
        <a:blip r:embed="rId25"/>
        <a:stretch>
          <a:fillRect/>
        </a:stretch>
      </xdr:blipFill>
      <xdr:spPr>
        <a:xfrm>
          <a:off x="5076825" y="32194500"/>
          <a:ext cx="1047750" cy="228600"/>
        </a:xfrm>
        <a:prstGeom prst="rect">
          <a:avLst/>
        </a:prstGeom>
        <a:noFill/>
        <a:ln w="9525" cmpd="sng">
          <a:noFill/>
        </a:ln>
      </xdr:spPr>
    </xdr:pic>
    <xdr:clientData/>
  </xdr:twoCellAnchor>
  <xdr:twoCellAnchor editAs="oneCell">
    <xdr:from>
      <xdr:col>1</xdr:col>
      <xdr:colOff>0</xdr:colOff>
      <xdr:row>178</xdr:row>
      <xdr:rowOff>0</xdr:rowOff>
    </xdr:from>
    <xdr:to>
      <xdr:col>1</xdr:col>
      <xdr:colOff>1028700</xdr:colOff>
      <xdr:row>179</xdr:row>
      <xdr:rowOff>133350</xdr:rowOff>
    </xdr:to>
    <xdr:pic>
      <xdr:nvPicPr>
        <xdr:cNvPr id="30" name="Picture 29"/>
        <xdr:cNvPicPr preferRelativeResize="1">
          <a:picLocks noChangeAspect="1"/>
        </xdr:cNvPicPr>
      </xdr:nvPicPr>
      <xdr:blipFill>
        <a:blip r:embed="rId26"/>
        <a:stretch>
          <a:fillRect/>
        </a:stretch>
      </xdr:blipFill>
      <xdr:spPr>
        <a:xfrm>
          <a:off x="2228850" y="32356425"/>
          <a:ext cx="1028700" cy="295275"/>
        </a:xfrm>
        <a:prstGeom prst="rect">
          <a:avLst/>
        </a:prstGeom>
        <a:noFill/>
        <a:ln w="9525" cmpd="sng">
          <a:noFill/>
        </a:ln>
      </xdr:spPr>
    </xdr:pic>
    <xdr:clientData/>
  </xdr:twoCellAnchor>
  <xdr:twoCellAnchor editAs="oneCell">
    <xdr:from>
      <xdr:col>1</xdr:col>
      <xdr:colOff>0</xdr:colOff>
      <xdr:row>183</xdr:row>
      <xdr:rowOff>0</xdr:rowOff>
    </xdr:from>
    <xdr:to>
      <xdr:col>1</xdr:col>
      <xdr:colOff>1038225</xdr:colOff>
      <xdr:row>183</xdr:row>
      <xdr:rowOff>228600</xdr:rowOff>
    </xdr:to>
    <xdr:pic>
      <xdr:nvPicPr>
        <xdr:cNvPr id="31" name="Picture 30" hidden="1"/>
        <xdr:cNvPicPr preferRelativeResize="1">
          <a:picLocks noChangeAspect="1"/>
        </xdr:cNvPicPr>
      </xdr:nvPicPr>
      <xdr:blipFill>
        <a:blip r:embed="rId27"/>
        <a:stretch>
          <a:fillRect/>
        </a:stretch>
      </xdr:blipFill>
      <xdr:spPr>
        <a:xfrm>
          <a:off x="2228850" y="33289875"/>
          <a:ext cx="1038225"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2" name="Picture 31" hidden="1"/>
        <xdr:cNvPicPr preferRelativeResize="1">
          <a:picLocks noChangeAspect="1"/>
        </xdr:cNvPicPr>
      </xdr:nvPicPr>
      <xdr:blipFill>
        <a:blip r:embed="rId28"/>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3" name="Picture 32" hidden="1"/>
        <xdr:cNvPicPr preferRelativeResize="1">
          <a:picLocks noChangeAspect="1"/>
        </xdr:cNvPicPr>
      </xdr:nvPicPr>
      <xdr:blipFill>
        <a:blip r:embed="rId29"/>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4" name="Picture 33" hidden="1"/>
        <xdr:cNvPicPr preferRelativeResize="1">
          <a:picLocks noChangeAspect="1"/>
        </xdr:cNvPicPr>
      </xdr:nvPicPr>
      <xdr:blipFill>
        <a:blip r:embed="rId30"/>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5" name="Picture 34" hidden="1"/>
        <xdr:cNvPicPr preferRelativeResize="1">
          <a:picLocks noChangeAspect="1"/>
        </xdr:cNvPicPr>
      </xdr:nvPicPr>
      <xdr:blipFill>
        <a:blip r:embed="rId6"/>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6" name="Picture 35" hidden="1"/>
        <xdr:cNvPicPr preferRelativeResize="1">
          <a:picLocks noChangeAspect="1"/>
        </xdr:cNvPicPr>
      </xdr:nvPicPr>
      <xdr:blipFill>
        <a:blip r:embed="rId31"/>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7" name="Picture 36" hidden="1"/>
        <xdr:cNvPicPr preferRelativeResize="1">
          <a:picLocks noChangeAspect="1"/>
        </xdr:cNvPicPr>
      </xdr:nvPicPr>
      <xdr:blipFill>
        <a:blip r:embed="rId32"/>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1047750</xdr:colOff>
      <xdr:row>183</xdr:row>
      <xdr:rowOff>228600</xdr:rowOff>
    </xdr:to>
    <xdr:pic>
      <xdr:nvPicPr>
        <xdr:cNvPr id="38" name="Picture 37" hidden="1"/>
        <xdr:cNvPicPr preferRelativeResize="1">
          <a:picLocks noChangeAspect="1"/>
        </xdr:cNvPicPr>
      </xdr:nvPicPr>
      <xdr:blipFill>
        <a:blip r:embed="rId33"/>
        <a:stretch>
          <a:fillRect/>
        </a:stretch>
      </xdr:blipFill>
      <xdr:spPr>
        <a:xfrm>
          <a:off x="5076825" y="33289875"/>
          <a:ext cx="1047750" cy="228600"/>
        </a:xfrm>
        <a:prstGeom prst="rect">
          <a:avLst/>
        </a:prstGeom>
        <a:noFill/>
        <a:ln w="9525" cmpd="sng">
          <a:noFill/>
        </a:ln>
      </xdr:spPr>
    </xdr:pic>
    <xdr:clientData/>
  </xdr:twoCellAnchor>
  <xdr:twoCellAnchor editAs="oneCell">
    <xdr:from>
      <xdr:col>2</xdr:col>
      <xdr:colOff>0</xdr:colOff>
      <xdr:row>183</xdr:row>
      <xdr:rowOff>0</xdr:rowOff>
    </xdr:from>
    <xdr:to>
      <xdr:col>2</xdr:col>
      <xdr:colOff>1038225</xdr:colOff>
      <xdr:row>184</xdr:row>
      <xdr:rowOff>19050</xdr:rowOff>
    </xdr:to>
    <xdr:pic>
      <xdr:nvPicPr>
        <xdr:cNvPr id="39" name="Picture 38"/>
        <xdr:cNvPicPr preferRelativeResize="1">
          <a:picLocks noChangeAspect="1"/>
        </xdr:cNvPicPr>
      </xdr:nvPicPr>
      <xdr:blipFill>
        <a:blip r:embed="rId34"/>
        <a:stretch>
          <a:fillRect/>
        </a:stretch>
      </xdr:blipFill>
      <xdr:spPr>
        <a:xfrm>
          <a:off x="5076825" y="33289875"/>
          <a:ext cx="1038225" cy="304800"/>
        </a:xfrm>
        <a:prstGeom prst="rect">
          <a:avLst/>
        </a:prstGeom>
        <a:noFill/>
        <a:ln w="9525" cmpd="sng">
          <a:noFill/>
        </a:ln>
      </xdr:spPr>
    </xdr:pic>
    <xdr:clientData/>
  </xdr:twoCellAnchor>
  <xdr:twoCellAnchor editAs="oneCell">
    <xdr:from>
      <xdr:col>1</xdr:col>
      <xdr:colOff>0</xdr:colOff>
      <xdr:row>186</xdr:row>
      <xdr:rowOff>0</xdr:rowOff>
    </xdr:from>
    <xdr:to>
      <xdr:col>1</xdr:col>
      <xdr:colOff>1038225</xdr:colOff>
      <xdr:row>186</xdr:row>
      <xdr:rowOff>228600</xdr:rowOff>
    </xdr:to>
    <xdr:pic>
      <xdr:nvPicPr>
        <xdr:cNvPr id="40" name="Picture 39" hidden="1"/>
        <xdr:cNvPicPr preferRelativeResize="1">
          <a:picLocks noChangeAspect="1"/>
        </xdr:cNvPicPr>
      </xdr:nvPicPr>
      <xdr:blipFill>
        <a:blip r:embed="rId35"/>
        <a:stretch>
          <a:fillRect/>
        </a:stretch>
      </xdr:blipFill>
      <xdr:spPr>
        <a:xfrm>
          <a:off x="2228850" y="33899475"/>
          <a:ext cx="1038225"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1" name="Picture 40" hidden="1"/>
        <xdr:cNvPicPr preferRelativeResize="1">
          <a:picLocks noChangeAspect="1"/>
        </xdr:cNvPicPr>
      </xdr:nvPicPr>
      <xdr:blipFill>
        <a:blip r:embed="rId36"/>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2" name="Picture 41" hidden="1"/>
        <xdr:cNvPicPr preferRelativeResize="1">
          <a:picLocks noChangeAspect="1"/>
        </xdr:cNvPicPr>
      </xdr:nvPicPr>
      <xdr:blipFill>
        <a:blip r:embed="rId37"/>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3" name="Picture 42" hidden="1"/>
        <xdr:cNvPicPr preferRelativeResize="1">
          <a:picLocks noChangeAspect="1"/>
        </xdr:cNvPicPr>
      </xdr:nvPicPr>
      <xdr:blipFill>
        <a:blip r:embed="rId38"/>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4" name="Picture 43" hidden="1"/>
        <xdr:cNvPicPr preferRelativeResize="1">
          <a:picLocks noChangeAspect="1"/>
        </xdr:cNvPicPr>
      </xdr:nvPicPr>
      <xdr:blipFill>
        <a:blip r:embed="rId6"/>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5" name="Picture 44" hidden="1"/>
        <xdr:cNvPicPr preferRelativeResize="1">
          <a:picLocks noChangeAspect="1"/>
        </xdr:cNvPicPr>
      </xdr:nvPicPr>
      <xdr:blipFill>
        <a:blip r:embed="rId39"/>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6" name="Picture 45" hidden="1"/>
        <xdr:cNvPicPr preferRelativeResize="1">
          <a:picLocks noChangeAspect="1"/>
        </xdr:cNvPicPr>
      </xdr:nvPicPr>
      <xdr:blipFill>
        <a:blip r:embed="rId40"/>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1047750</xdr:colOff>
      <xdr:row>186</xdr:row>
      <xdr:rowOff>228600</xdr:rowOff>
    </xdr:to>
    <xdr:pic>
      <xdr:nvPicPr>
        <xdr:cNvPr id="47" name="Picture 46" hidden="1"/>
        <xdr:cNvPicPr preferRelativeResize="1">
          <a:picLocks noChangeAspect="1"/>
        </xdr:cNvPicPr>
      </xdr:nvPicPr>
      <xdr:blipFill>
        <a:blip r:embed="rId41"/>
        <a:stretch>
          <a:fillRect/>
        </a:stretch>
      </xdr:blipFill>
      <xdr:spPr>
        <a:xfrm>
          <a:off x="5076825" y="33899475"/>
          <a:ext cx="1047750" cy="228600"/>
        </a:xfrm>
        <a:prstGeom prst="rect">
          <a:avLst/>
        </a:prstGeom>
        <a:noFill/>
        <a:ln w="9525" cmpd="sng">
          <a:noFill/>
        </a:ln>
      </xdr:spPr>
    </xdr:pic>
    <xdr:clientData/>
  </xdr:twoCellAnchor>
  <xdr:twoCellAnchor editAs="oneCell">
    <xdr:from>
      <xdr:col>2</xdr:col>
      <xdr:colOff>0</xdr:colOff>
      <xdr:row>186</xdr:row>
      <xdr:rowOff>0</xdr:rowOff>
    </xdr:from>
    <xdr:to>
      <xdr:col>2</xdr:col>
      <xdr:colOff>1038225</xdr:colOff>
      <xdr:row>187</xdr:row>
      <xdr:rowOff>19050</xdr:rowOff>
    </xdr:to>
    <xdr:pic>
      <xdr:nvPicPr>
        <xdr:cNvPr id="48" name="Picture 47"/>
        <xdr:cNvPicPr preferRelativeResize="1">
          <a:picLocks noChangeAspect="1"/>
        </xdr:cNvPicPr>
      </xdr:nvPicPr>
      <xdr:blipFill>
        <a:blip r:embed="rId42"/>
        <a:stretch>
          <a:fillRect/>
        </a:stretch>
      </xdr:blipFill>
      <xdr:spPr>
        <a:xfrm>
          <a:off x="5076825" y="33899475"/>
          <a:ext cx="1038225" cy="304800"/>
        </a:xfrm>
        <a:prstGeom prst="rect">
          <a:avLst/>
        </a:prstGeom>
        <a:noFill/>
        <a:ln w="9525" cmpd="sng">
          <a:noFill/>
        </a:ln>
      </xdr:spPr>
    </xdr:pic>
    <xdr:clientData/>
  </xdr:twoCellAnchor>
  <xdr:twoCellAnchor editAs="oneCell">
    <xdr:from>
      <xdr:col>1</xdr:col>
      <xdr:colOff>0</xdr:colOff>
      <xdr:row>205</xdr:row>
      <xdr:rowOff>0</xdr:rowOff>
    </xdr:from>
    <xdr:to>
      <xdr:col>1</xdr:col>
      <xdr:colOff>1038225</xdr:colOff>
      <xdr:row>206</xdr:row>
      <xdr:rowOff>66675</xdr:rowOff>
    </xdr:to>
    <xdr:pic>
      <xdr:nvPicPr>
        <xdr:cNvPr id="49" name="Picture 48" hidden="1"/>
        <xdr:cNvPicPr preferRelativeResize="1">
          <a:picLocks noChangeAspect="1"/>
        </xdr:cNvPicPr>
      </xdr:nvPicPr>
      <xdr:blipFill>
        <a:blip r:embed="rId43"/>
        <a:stretch>
          <a:fillRect/>
        </a:stretch>
      </xdr:blipFill>
      <xdr:spPr>
        <a:xfrm>
          <a:off x="2228850" y="37471350"/>
          <a:ext cx="1038225"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0" name="Picture 49" hidden="1"/>
        <xdr:cNvPicPr preferRelativeResize="1">
          <a:picLocks noChangeAspect="1"/>
        </xdr:cNvPicPr>
      </xdr:nvPicPr>
      <xdr:blipFill>
        <a:blip r:embed="rId44"/>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1" name="Picture 50" hidden="1"/>
        <xdr:cNvPicPr preferRelativeResize="1">
          <a:picLocks noChangeAspect="1"/>
        </xdr:cNvPicPr>
      </xdr:nvPicPr>
      <xdr:blipFill>
        <a:blip r:embed="rId45"/>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2" name="Picture 51" hidden="1"/>
        <xdr:cNvPicPr preferRelativeResize="1">
          <a:picLocks noChangeAspect="1"/>
        </xdr:cNvPicPr>
      </xdr:nvPicPr>
      <xdr:blipFill>
        <a:blip r:embed="rId46"/>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3" name="Picture 52" hidden="1"/>
        <xdr:cNvPicPr preferRelativeResize="1">
          <a:picLocks noChangeAspect="1"/>
        </xdr:cNvPicPr>
      </xdr:nvPicPr>
      <xdr:blipFill>
        <a:blip r:embed="rId6"/>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4" name="Picture 53" hidden="1"/>
        <xdr:cNvPicPr preferRelativeResize="1">
          <a:picLocks noChangeAspect="1"/>
        </xdr:cNvPicPr>
      </xdr:nvPicPr>
      <xdr:blipFill>
        <a:blip r:embed="rId47"/>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5" name="Picture 54" hidden="1"/>
        <xdr:cNvPicPr preferRelativeResize="1">
          <a:picLocks noChangeAspect="1"/>
        </xdr:cNvPicPr>
      </xdr:nvPicPr>
      <xdr:blipFill>
        <a:blip r:embed="rId48"/>
        <a:stretch>
          <a:fillRect/>
        </a:stretch>
      </xdr:blipFill>
      <xdr:spPr>
        <a:xfrm>
          <a:off x="5076825" y="37471350"/>
          <a:ext cx="1047750" cy="228600"/>
        </a:xfrm>
        <a:prstGeom prst="rect">
          <a:avLst/>
        </a:prstGeom>
        <a:noFill/>
        <a:ln w="9525" cmpd="sng">
          <a:noFill/>
        </a:ln>
      </xdr:spPr>
    </xdr:pic>
    <xdr:clientData/>
  </xdr:twoCellAnchor>
  <xdr:twoCellAnchor editAs="oneCell">
    <xdr:from>
      <xdr:col>2</xdr:col>
      <xdr:colOff>0</xdr:colOff>
      <xdr:row>205</xdr:row>
      <xdr:rowOff>0</xdr:rowOff>
    </xdr:from>
    <xdr:to>
      <xdr:col>2</xdr:col>
      <xdr:colOff>1047750</xdr:colOff>
      <xdr:row>206</xdr:row>
      <xdr:rowOff>66675</xdr:rowOff>
    </xdr:to>
    <xdr:pic>
      <xdr:nvPicPr>
        <xdr:cNvPr id="56" name="Picture 55" hidden="1"/>
        <xdr:cNvPicPr preferRelativeResize="1">
          <a:picLocks noChangeAspect="1"/>
        </xdr:cNvPicPr>
      </xdr:nvPicPr>
      <xdr:blipFill>
        <a:blip r:embed="rId49"/>
        <a:stretch>
          <a:fillRect/>
        </a:stretch>
      </xdr:blipFill>
      <xdr:spPr>
        <a:xfrm>
          <a:off x="5076825" y="37471350"/>
          <a:ext cx="1047750" cy="228600"/>
        </a:xfrm>
        <a:prstGeom prst="rect">
          <a:avLst/>
        </a:prstGeom>
        <a:noFill/>
        <a:ln w="9525" cmpd="sng">
          <a:noFill/>
        </a:ln>
      </xdr:spPr>
    </xdr:pic>
    <xdr:clientData/>
  </xdr:twoCellAnchor>
  <xdr:twoCellAnchor editAs="oneCell">
    <xdr:from>
      <xdr:col>1</xdr:col>
      <xdr:colOff>0</xdr:colOff>
      <xdr:row>206</xdr:row>
      <xdr:rowOff>0</xdr:rowOff>
    </xdr:from>
    <xdr:to>
      <xdr:col>1</xdr:col>
      <xdr:colOff>1028700</xdr:colOff>
      <xdr:row>207</xdr:row>
      <xdr:rowOff>133350</xdr:rowOff>
    </xdr:to>
    <xdr:pic>
      <xdr:nvPicPr>
        <xdr:cNvPr id="57" name="Picture 56"/>
        <xdr:cNvPicPr preferRelativeResize="1">
          <a:picLocks noChangeAspect="1"/>
        </xdr:cNvPicPr>
      </xdr:nvPicPr>
      <xdr:blipFill>
        <a:blip r:embed="rId50"/>
        <a:stretch>
          <a:fillRect/>
        </a:stretch>
      </xdr:blipFill>
      <xdr:spPr>
        <a:xfrm>
          <a:off x="2228850" y="37633275"/>
          <a:ext cx="10287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285750</xdr:colOff>
      <xdr:row>3</xdr:row>
      <xdr:rowOff>9525</xdr:rowOff>
    </xdr:to>
    <xdr:pic>
      <xdr:nvPicPr>
        <xdr:cNvPr id="1" name="Picture 46" descr="cimer"/>
        <xdr:cNvPicPr preferRelativeResize="1">
          <a:picLocks noChangeAspect="1"/>
        </xdr:cNvPicPr>
      </xdr:nvPicPr>
      <xdr:blipFill>
        <a:blip r:embed="rId1"/>
        <a:stretch>
          <a:fillRect/>
        </a:stretch>
      </xdr:blipFill>
      <xdr:spPr>
        <a:xfrm>
          <a:off x="0" y="0"/>
          <a:ext cx="285750" cy="466725"/>
        </a:xfrm>
        <a:prstGeom prst="rect">
          <a:avLst/>
        </a:prstGeom>
        <a:noFill/>
        <a:ln w="9525" cmpd="sng">
          <a:noFill/>
        </a:ln>
      </xdr:spPr>
    </xdr:pic>
    <xdr:clientData/>
  </xdr:twoCellAnchor>
  <xdr:twoCellAnchor editAs="oneCell">
    <xdr:from>
      <xdr:col>1</xdr:col>
      <xdr:colOff>0</xdr:colOff>
      <xdr:row>134</xdr:row>
      <xdr:rowOff>0</xdr:rowOff>
    </xdr:from>
    <xdr:to>
      <xdr:col>1</xdr:col>
      <xdr:colOff>1038225</xdr:colOff>
      <xdr:row>136</xdr:row>
      <xdr:rowOff>9525</xdr:rowOff>
    </xdr:to>
    <xdr:pic>
      <xdr:nvPicPr>
        <xdr:cNvPr id="2" name="Picture 9"/>
        <xdr:cNvPicPr preferRelativeResize="1">
          <a:picLocks noChangeAspect="1"/>
        </xdr:cNvPicPr>
      </xdr:nvPicPr>
      <xdr:blipFill>
        <a:blip r:embed="rId2"/>
        <a:stretch>
          <a:fillRect/>
        </a:stretch>
      </xdr:blipFill>
      <xdr:spPr>
        <a:xfrm>
          <a:off x="2162175" y="20869275"/>
          <a:ext cx="1038225" cy="314325"/>
        </a:xfrm>
        <a:prstGeom prst="rect">
          <a:avLst/>
        </a:prstGeom>
        <a:noFill/>
        <a:ln w="9525" cmpd="sng">
          <a:noFill/>
        </a:ln>
      </xdr:spPr>
    </xdr:pic>
    <xdr:clientData/>
  </xdr:twoCellAnchor>
  <xdr:twoCellAnchor editAs="oneCell">
    <xdr:from>
      <xdr:col>1</xdr:col>
      <xdr:colOff>0</xdr:colOff>
      <xdr:row>141</xdr:row>
      <xdr:rowOff>0</xdr:rowOff>
    </xdr:from>
    <xdr:to>
      <xdr:col>1</xdr:col>
      <xdr:colOff>1038225</xdr:colOff>
      <xdr:row>143</xdr:row>
      <xdr:rowOff>9525</xdr:rowOff>
    </xdr:to>
    <xdr:pic>
      <xdr:nvPicPr>
        <xdr:cNvPr id="3" name="Picture 18"/>
        <xdr:cNvPicPr preferRelativeResize="1">
          <a:picLocks noChangeAspect="1"/>
        </xdr:cNvPicPr>
      </xdr:nvPicPr>
      <xdr:blipFill>
        <a:blip r:embed="rId3"/>
        <a:stretch>
          <a:fillRect/>
        </a:stretch>
      </xdr:blipFill>
      <xdr:spPr>
        <a:xfrm>
          <a:off x="2162175" y="21897975"/>
          <a:ext cx="1038225" cy="314325"/>
        </a:xfrm>
        <a:prstGeom prst="rect">
          <a:avLst/>
        </a:prstGeom>
        <a:noFill/>
        <a:ln w="9525" cmpd="sng">
          <a:noFill/>
        </a:ln>
      </xdr:spPr>
    </xdr:pic>
    <xdr:clientData/>
  </xdr:twoCellAnchor>
  <xdr:twoCellAnchor editAs="oneCell">
    <xdr:from>
      <xdr:col>2</xdr:col>
      <xdr:colOff>0</xdr:colOff>
      <xdr:row>146</xdr:row>
      <xdr:rowOff>0</xdr:rowOff>
    </xdr:from>
    <xdr:to>
      <xdr:col>3</xdr:col>
      <xdr:colOff>342900</xdr:colOff>
      <xdr:row>148</xdr:row>
      <xdr:rowOff>9525</xdr:rowOff>
    </xdr:to>
    <xdr:pic>
      <xdr:nvPicPr>
        <xdr:cNvPr id="4" name="Picture 27"/>
        <xdr:cNvPicPr preferRelativeResize="1">
          <a:picLocks noChangeAspect="1"/>
        </xdr:cNvPicPr>
      </xdr:nvPicPr>
      <xdr:blipFill>
        <a:blip r:embed="rId4"/>
        <a:stretch>
          <a:fillRect/>
        </a:stretch>
      </xdr:blipFill>
      <xdr:spPr>
        <a:xfrm>
          <a:off x="5295900" y="22640925"/>
          <a:ext cx="1028700" cy="314325"/>
        </a:xfrm>
        <a:prstGeom prst="rect">
          <a:avLst/>
        </a:prstGeom>
        <a:noFill/>
        <a:ln w="9525" cmpd="sng">
          <a:noFill/>
        </a:ln>
      </xdr:spPr>
    </xdr:pic>
    <xdr:clientData/>
  </xdr:twoCellAnchor>
  <xdr:twoCellAnchor editAs="oneCell">
    <xdr:from>
      <xdr:col>2</xdr:col>
      <xdr:colOff>0</xdr:colOff>
      <xdr:row>150</xdr:row>
      <xdr:rowOff>0</xdr:rowOff>
    </xdr:from>
    <xdr:to>
      <xdr:col>3</xdr:col>
      <xdr:colOff>342900</xdr:colOff>
      <xdr:row>152</xdr:row>
      <xdr:rowOff>9525</xdr:rowOff>
    </xdr:to>
    <xdr:pic>
      <xdr:nvPicPr>
        <xdr:cNvPr id="5" name="Picture 36"/>
        <xdr:cNvPicPr preferRelativeResize="1">
          <a:picLocks noChangeAspect="1"/>
        </xdr:cNvPicPr>
      </xdr:nvPicPr>
      <xdr:blipFill>
        <a:blip r:embed="rId5"/>
        <a:stretch>
          <a:fillRect/>
        </a:stretch>
      </xdr:blipFill>
      <xdr:spPr>
        <a:xfrm>
          <a:off x="5295900" y="23526750"/>
          <a:ext cx="1028700" cy="314325"/>
        </a:xfrm>
        <a:prstGeom prst="rect">
          <a:avLst/>
        </a:prstGeom>
        <a:noFill/>
        <a:ln w="9525" cmpd="sng">
          <a:noFill/>
        </a:ln>
      </xdr:spPr>
    </xdr:pic>
    <xdr:clientData/>
  </xdr:twoCellAnchor>
  <xdr:twoCellAnchor editAs="oneCell">
    <xdr:from>
      <xdr:col>1</xdr:col>
      <xdr:colOff>0</xdr:colOff>
      <xdr:row>168</xdr:row>
      <xdr:rowOff>0</xdr:rowOff>
    </xdr:from>
    <xdr:to>
      <xdr:col>1</xdr:col>
      <xdr:colOff>1038225</xdr:colOff>
      <xdr:row>170</xdr:row>
      <xdr:rowOff>9525</xdr:rowOff>
    </xdr:to>
    <xdr:pic>
      <xdr:nvPicPr>
        <xdr:cNvPr id="6" name="Picture 45"/>
        <xdr:cNvPicPr preferRelativeResize="1">
          <a:picLocks noChangeAspect="1"/>
        </xdr:cNvPicPr>
      </xdr:nvPicPr>
      <xdr:blipFill>
        <a:blip r:embed="rId6"/>
        <a:stretch>
          <a:fillRect/>
        </a:stretch>
      </xdr:blipFill>
      <xdr:spPr>
        <a:xfrm>
          <a:off x="2162175" y="26355675"/>
          <a:ext cx="1038225" cy="314325"/>
        </a:xfrm>
        <a:prstGeom prst="rect">
          <a:avLst/>
        </a:prstGeom>
        <a:noFill/>
        <a:ln w="9525" cmpd="sng">
          <a:noFill/>
        </a:ln>
      </xdr:spPr>
    </xdr:pic>
    <xdr:clientData/>
  </xdr:twoCellAnchor>
  <xdr:twoCellAnchor editAs="oneCell">
    <xdr:from>
      <xdr:col>1</xdr:col>
      <xdr:colOff>0</xdr:colOff>
      <xdr:row>150</xdr:row>
      <xdr:rowOff>0</xdr:rowOff>
    </xdr:from>
    <xdr:to>
      <xdr:col>1</xdr:col>
      <xdr:colOff>1047750</xdr:colOff>
      <xdr:row>151</xdr:row>
      <xdr:rowOff>95250</xdr:rowOff>
    </xdr:to>
    <xdr:pic>
      <xdr:nvPicPr>
        <xdr:cNvPr id="7" name="Picture 47" hidden="1"/>
        <xdr:cNvPicPr preferRelativeResize="1">
          <a:picLocks noChangeAspect="1"/>
        </xdr:cNvPicPr>
      </xdr:nvPicPr>
      <xdr:blipFill>
        <a:blip r:embed="rId7"/>
        <a:stretch>
          <a:fillRect/>
        </a:stretch>
      </xdr:blipFill>
      <xdr:spPr>
        <a:xfrm>
          <a:off x="2162175" y="23526750"/>
          <a:ext cx="1047750"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8" name="Picture 48" hidden="1"/>
        <xdr:cNvPicPr preferRelativeResize="1">
          <a:picLocks noChangeAspect="1"/>
        </xdr:cNvPicPr>
      </xdr:nvPicPr>
      <xdr:blipFill>
        <a:blip r:embed="rId8"/>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9" name="Picture 49" hidden="1"/>
        <xdr:cNvPicPr preferRelativeResize="1">
          <a:picLocks noChangeAspect="1"/>
        </xdr:cNvPicPr>
      </xdr:nvPicPr>
      <xdr:blipFill>
        <a:blip r:embed="rId9"/>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10" name="Picture 50" hidden="1"/>
        <xdr:cNvPicPr preferRelativeResize="1">
          <a:picLocks noChangeAspect="1"/>
        </xdr:cNvPicPr>
      </xdr:nvPicPr>
      <xdr:blipFill>
        <a:blip r:embed="rId10"/>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11" name="Picture 51" hidden="1"/>
        <xdr:cNvPicPr preferRelativeResize="1">
          <a:picLocks noChangeAspect="1"/>
        </xdr:cNvPicPr>
      </xdr:nvPicPr>
      <xdr:blipFill>
        <a:blip r:embed="rId11"/>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12" name="Picture 52" hidden="1"/>
        <xdr:cNvPicPr preferRelativeResize="1">
          <a:picLocks noChangeAspect="1"/>
        </xdr:cNvPicPr>
      </xdr:nvPicPr>
      <xdr:blipFill>
        <a:blip r:embed="rId12"/>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13" name="Picture 53" hidden="1"/>
        <xdr:cNvPicPr preferRelativeResize="1">
          <a:picLocks noChangeAspect="1"/>
        </xdr:cNvPicPr>
      </xdr:nvPicPr>
      <xdr:blipFill>
        <a:blip r:embed="rId13"/>
        <a:stretch>
          <a:fillRect/>
        </a:stretch>
      </xdr:blipFill>
      <xdr:spPr>
        <a:xfrm>
          <a:off x="5295900" y="23526750"/>
          <a:ext cx="1038225" cy="247650"/>
        </a:xfrm>
        <a:prstGeom prst="rect">
          <a:avLst/>
        </a:prstGeom>
        <a:noFill/>
        <a:ln w="9525" cmpd="sng">
          <a:noFill/>
        </a:ln>
      </xdr:spPr>
    </xdr:pic>
    <xdr:clientData/>
  </xdr:twoCellAnchor>
  <xdr:twoCellAnchor editAs="oneCell">
    <xdr:from>
      <xdr:col>2</xdr:col>
      <xdr:colOff>0</xdr:colOff>
      <xdr:row>150</xdr:row>
      <xdr:rowOff>0</xdr:rowOff>
    </xdr:from>
    <xdr:to>
      <xdr:col>3</xdr:col>
      <xdr:colOff>352425</xdr:colOff>
      <xdr:row>151</xdr:row>
      <xdr:rowOff>95250</xdr:rowOff>
    </xdr:to>
    <xdr:pic>
      <xdr:nvPicPr>
        <xdr:cNvPr id="14" name="Picture 54" hidden="1"/>
        <xdr:cNvPicPr preferRelativeResize="1">
          <a:picLocks noChangeAspect="1"/>
        </xdr:cNvPicPr>
      </xdr:nvPicPr>
      <xdr:blipFill>
        <a:blip r:embed="rId11"/>
        <a:stretch>
          <a:fillRect/>
        </a:stretch>
      </xdr:blipFill>
      <xdr:spPr>
        <a:xfrm>
          <a:off x="5295900" y="23526750"/>
          <a:ext cx="1038225" cy="247650"/>
        </a:xfrm>
        <a:prstGeom prst="rect">
          <a:avLst/>
        </a:prstGeom>
        <a:noFill/>
        <a:ln w="9525" cmpd="sng">
          <a:noFill/>
        </a:ln>
      </xdr:spPr>
    </xdr:pic>
    <xdr:clientData/>
  </xdr:twoCellAnchor>
  <xdr:twoCellAnchor editAs="oneCell">
    <xdr:from>
      <xdr:col>1</xdr:col>
      <xdr:colOff>0</xdr:colOff>
      <xdr:row>151</xdr:row>
      <xdr:rowOff>0</xdr:rowOff>
    </xdr:from>
    <xdr:to>
      <xdr:col>1</xdr:col>
      <xdr:colOff>1038225</xdr:colOff>
      <xdr:row>153</xdr:row>
      <xdr:rowOff>9525</xdr:rowOff>
    </xdr:to>
    <xdr:pic>
      <xdr:nvPicPr>
        <xdr:cNvPr id="15" name="Picture 55"/>
        <xdr:cNvPicPr preferRelativeResize="1">
          <a:picLocks noChangeAspect="1"/>
        </xdr:cNvPicPr>
      </xdr:nvPicPr>
      <xdr:blipFill>
        <a:blip r:embed="rId14"/>
        <a:stretch>
          <a:fillRect/>
        </a:stretch>
      </xdr:blipFill>
      <xdr:spPr>
        <a:xfrm>
          <a:off x="2162175" y="23679150"/>
          <a:ext cx="1038225" cy="314325"/>
        </a:xfrm>
        <a:prstGeom prst="rect">
          <a:avLst/>
        </a:prstGeom>
        <a:noFill/>
        <a:ln w="9525" cmpd="sng">
          <a:noFill/>
        </a:ln>
      </xdr:spPr>
    </xdr:pic>
    <xdr:clientData/>
  </xdr:twoCellAnchor>
  <xdr:twoCellAnchor editAs="oneCell">
    <xdr:from>
      <xdr:col>1</xdr:col>
      <xdr:colOff>0</xdr:colOff>
      <xdr:row>157</xdr:row>
      <xdr:rowOff>0</xdr:rowOff>
    </xdr:from>
    <xdr:to>
      <xdr:col>1</xdr:col>
      <xdr:colOff>1047750</xdr:colOff>
      <xdr:row>158</xdr:row>
      <xdr:rowOff>95250</xdr:rowOff>
    </xdr:to>
    <xdr:pic>
      <xdr:nvPicPr>
        <xdr:cNvPr id="16" name="Picture 56" hidden="1"/>
        <xdr:cNvPicPr preferRelativeResize="1">
          <a:picLocks noChangeAspect="1"/>
        </xdr:cNvPicPr>
      </xdr:nvPicPr>
      <xdr:blipFill>
        <a:blip r:embed="rId15"/>
        <a:stretch>
          <a:fillRect/>
        </a:stretch>
      </xdr:blipFill>
      <xdr:spPr>
        <a:xfrm>
          <a:off x="2162175" y="24707850"/>
          <a:ext cx="1047750"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17" name="Picture 57" hidden="1"/>
        <xdr:cNvPicPr preferRelativeResize="1">
          <a:picLocks noChangeAspect="1"/>
        </xdr:cNvPicPr>
      </xdr:nvPicPr>
      <xdr:blipFill>
        <a:blip r:embed="rId16"/>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18" name="Picture 58" hidden="1"/>
        <xdr:cNvPicPr preferRelativeResize="1">
          <a:picLocks noChangeAspect="1"/>
        </xdr:cNvPicPr>
      </xdr:nvPicPr>
      <xdr:blipFill>
        <a:blip r:embed="rId17"/>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19" name="Picture 59" hidden="1"/>
        <xdr:cNvPicPr preferRelativeResize="1">
          <a:picLocks noChangeAspect="1"/>
        </xdr:cNvPicPr>
      </xdr:nvPicPr>
      <xdr:blipFill>
        <a:blip r:embed="rId18"/>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20" name="Picture 60" hidden="1"/>
        <xdr:cNvPicPr preferRelativeResize="1">
          <a:picLocks noChangeAspect="1"/>
        </xdr:cNvPicPr>
      </xdr:nvPicPr>
      <xdr:blipFill>
        <a:blip r:embed="rId11"/>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21" name="Picture 61" hidden="1"/>
        <xdr:cNvPicPr preferRelativeResize="1">
          <a:picLocks noChangeAspect="1"/>
        </xdr:cNvPicPr>
      </xdr:nvPicPr>
      <xdr:blipFill>
        <a:blip r:embed="rId19"/>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22" name="Picture 62" hidden="1"/>
        <xdr:cNvPicPr preferRelativeResize="1">
          <a:picLocks noChangeAspect="1"/>
        </xdr:cNvPicPr>
      </xdr:nvPicPr>
      <xdr:blipFill>
        <a:blip r:embed="rId20"/>
        <a:stretch>
          <a:fillRect/>
        </a:stretch>
      </xdr:blipFill>
      <xdr:spPr>
        <a:xfrm>
          <a:off x="5295900" y="24707850"/>
          <a:ext cx="1038225" cy="247650"/>
        </a:xfrm>
        <a:prstGeom prst="rect">
          <a:avLst/>
        </a:prstGeom>
        <a:noFill/>
        <a:ln w="9525" cmpd="sng">
          <a:noFill/>
        </a:ln>
      </xdr:spPr>
    </xdr:pic>
    <xdr:clientData/>
  </xdr:twoCellAnchor>
  <xdr:twoCellAnchor editAs="oneCell">
    <xdr:from>
      <xdr:col>2</xdr:col>
      <xdr:colOff>0</xdr:colOff>
      <xdr:row>157</xdr:row>
      <xdr:rowOff>0</xdr:rowOff>
    </xdr:from>
    <xdr:to>
      <xdr:col>3</xdr:col>
      <xdr:colOff>352425</xdr:colOff>
      <xdr:row>158</xdr:row>
      <xdr:rowOff>95250</xdr:rowOff>
    </xdr:to>
    <xdr:pic>
      <xdr:nvPicPr>
        <xdr:cNvPr id="23" name="Picture 63" hidden="1"/>
        <xdr:cNvPicPr preferRelativeResize="1">
          <a:picLocks noChangeAspect="1"/>
        </xdr:cNvPicPr>
      </xdr:nvPicPr>
      <xdr:blipFill>
        <a:blip r:embed="rId11"/>
        <a:stretch>
          <a:fillRect/>
        </a:stretch>
      </xdr:blipFill>
      <xdr:spPr>
        <a:xfrm>
          <a:off x="5295900" y="24707850"/>
          <a:ext cx="1038225" cy="247650"/>
        </a:xfrm>
        <a:prstGeom prst="rect">
          <a:avLst/>
        </a:prstGeom>
        <a:noFill/>
        <a:ln w="9525" cmpd="sng">
          <a:noFill/>
        </a:ln>
      </xdr:spPr>
    </xdr:pic>
    <xdr:clientData/>
  </xdr:twoCellAnchor>
  <xdr:twoCellAnchor editAs="oneCell">
    <xdr:from>
      <xdr:col>1</xdr:col>
      <xdr:colOff>0</xdr:colOff>
      <xdr:row>158</xdr:row>
      <xdr:rowOff>0</xdr:rowOff>
    </xdr:from>
    <xdr:to>
      <xdr:col>1</xdr:col>
      <xdr:colOff>1038225</xdr:colOff>
      <xdr:row>160</xdr:row>
      <xdr:rowOff>9525</xdr:rowOff>
    </xdr:to>
    <xdr:pic>
      <xdr:nvPicPr>
        <xdr:cNvPr id="24" name="Picture 64"/>
        <xdr:cNvPicPr preferRelativeResize="1">
          <a:picLocks noChangeAspect="1"/>
        </xdr:cNvPicPr>
      </xdr:nvPicPr>
      <xdr:blipFill>
        <a:blip r:embed="rId21"/>
        <a:stretch>
          <a:fillRect/>
        </a:stretch>
      </xdr:blipFill>
      <xdr:spPr>
        <a:xfrm>
          <a:off x="2162175" y="24860250"/>
          <a:ext cx="1038225" cy="314325"/>
        </a:xfrm>
        <a:prstGeom prst="rect">
          <a:avLst/>
        </a:prstGeom>
        <a:noFill/>
        <a:ln w="9525" cmpd="sng">
          <a:noFill/>
        </a:ln>
      </xdr:spPr>
    </xdr:pic>
    <xdr:clientData/>
  </xdr:twoCellAnchor>
  <xdr:twoCellAnchor editAs="oneCell">
    <xdr:from>
      <xdr:col>1</xdr:col>
      <xdr:colOff>0</xdr:colOff>
      <xdr:row>163</xdr:row>
      <xdr:rowOff>0</xdr:rowOff>
    </xdr:from>
    <xdr:to>
      <xdr:col>1</xdr:col>
      <xdr:colOff>1047750</xdr:colOff>
      <xdr:row>164</xdr:row>
      <xdr:rowOff>95250</xdr:rowOff>
    </xdr:to>
    <xdr:pic>
      <xdr:nvPicPr>
        <xdr:cNvPr id="25" name="Picture 65" hidden="1"/>
        <xdr:cNvPicPr preferRelativeResize="1">
          <a:picLocks noChangeAspect="1"/>
        </xdr:cNvPicPr>
      </xdr:nvPicPr>
      <xdr:blipFill>
        <a:blip r:embed="rId22"/>
        <a:stretch>
          <a:fillRect/>
        </a:stretch>
      </xdr:blipFill>
      <xdr:spPr>
        <a:xfrm>
          <a:off x="2162175" y="25603200"/>
          <a:ext cx="1047750"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26" name="Picture 66" hidden="1"/>
        <xdr:cNvPicPr preferRelativeResize="1">
          <a:picLocks noChangeAspect="1"/>
        </xdr:cNvPicPr>
      </xdr:nvPicPr>
      <xdr:blipFill>
        <a:blip r:embed="rId23"/>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27" name="Picture 67" hidden="1"/>
        <xdr:cNvPicPr preferRelativeResize="1">
          <a:picLocks noChangeAspect="1"/>
        </xdr:cNvPicPr>
      </xdr:nvPicPr>
      <xdr:blipFill>
        <a:blip r:embed="rId24"/>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28" name="Picture 68" hidden="1"/>
        <xdr:cNvPicPr preferRelativeResize="1">
          <a:picLocks noChangeAspect="1"/>
        </xdr:cNvPicPr>
      </xdr:nvPicPr>
      <xdr:blipFill>
        <a:blip r:embed="rId25"/>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29" name="Picture 69" hidden="1"/>
        <xdr:cNvPicPr preferRelativeResize="1">
          <a:picLocks noChangeAspect="1"/>
        </xdr:cNvPicPr>
      </xdr:nvPicPr>
      <xdr:blipFill>
        <a:blip r:embed="rId11"/>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30" name="Picture 70" hidden="1"/>
        <xdr:cNvPicPr preferRelativeResize="1">
          <a:picLocks noChangeAspect="1"/>
        </xdr:cNvPicPr>
      </xdr:nvPicPr>
      <xdr:blipFill>
        <a:blip r:embed="rId26"/>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31" name="Picture 71" hidden="1"/>
        <xdr:cNvPicPr preferRelativeResize="1">
          <a:picLocks noChangeAspect="1"/>
        </xdr:cNvPicPr>
      </xdr:nvPicPr>
      <xdr:blipFill>
        <a:blip r:embed="rId27"/>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352425</xdr:colOff>
      <xdr:row>164</xdr:row>
      <xdr:rowOff>95250</xdr:rowOff>
    </xdr:to>
    <xdr:pic>
      <xdr:nvPicPr>
        <xdr:cNvPr id="32" name="Picture 72" hidden="1"/>
        <xdr:cNvPicPr preferRelativeResize="1">
          <a:picLocks noChangeAspect="1"/>
        </xdr:cNvPicPr>
      </xdr:nvPicPr>
      <xdr:blipFill>
        <a:blip r:embed="rId11"/>
        <a:stretch>
          <a:fillRect/>
        </a:stretch>
      </xdr:blipFill>
      <xdr:spPr>
        <a:xfrm>
          <a:off x="5295900" y="25603200"/>
          <a:ext cx="1038225" cy="247650"/>
        </a:xfrm>
        <a:prstGeom prst="rect">
          <a:avLst/>
        </a:prstGeom>
        <a:noFill/>
        <a:ln w="9525" cmpd="sng">
          <a:noFill/>
        </a:ln>
      </xdr:spPr>
    </xdr:pic>
    <xdr:clientData/>
  </xdr:twoCellAnchor>
  <xdr:twoCellAnchor editAs="oneCell">
    <xdr:from>
      <xdr:col>2</xdr:col>
      <xdr:colOff>0</xdr:colOff>
      <xdr:row>163</xdr:row>
      <xdr:rowOff>0</xdr:rowOff>
    </xdr:from>
    <xdr:to>
      <xdr:col>3</xdr:col>
      <xdr:colOff>342900</xdr:colOff>
      <xdr:row>165</xdr:row>
      <xdr:rowOff>9525</xdr:rowOff>
    </xdr:to>
    <xdr:pic>
      <xdr:nvPicPr>
        <xdr:cNvPr id="33" name="Picture 73"/>
        <xdr:cNvPicPr preferRelativeResize="1">
          <a:picLocks noChangeAspect="1"/>
        </xdr:cNvPicPr>
      </xdr:nvPicPr>
      <xdr:blipFill>
        <a:blip r:embed="rId28"/>
        <a:stretch>
          <a:fillRect/>
        </a:stretch>
      </xdr:blipFill>
      <xdr:spPr>
        <a:xfrm>
          <a:off x="5295900" y="25603200"/>
          <a:ext cx="1028700" cy="314325"/>
        </a:xfrm>
        <a:prstGeom prst="rect">
          <a:avLst/>
        </a:prstGeom>
        <a:noFill/>
        <a:ln w="9525" cmpd="sng">
          <a:noFill/>
        </a:ln>
      </xdr:spPr>
    </xdr:pic>
    <xdr:clientData/>
  </xdr:twoCellAnchor>
  <xdr:twoCellAnchor editAs="oneCell">
    <xdr:from>
      <xdr:col>1</xdr:col>
      <xdr:colOff>0</xdr:colOff>
      <xdr:row>167</xdr:row>
      <xdr:rowOff>0</xdr:rowOff>
    </xdr:from>
    <xdr:to>
      <xdr:col>1</xdr:col>
      <xdr:colOff>1047750</xdr:colOff>
      <xdr:row>168</xdr:row>
      <xdr:rowOff>95250</xdr:rowOff>
    </xdr:to>
    <xdr:pic>
      <xdr:nvPicPr>
        <xdr:cNvPr id="34" name="Picture 74" hidden="1"/>
        <xdr:cNvPicPr preferRelativeResize="1">
          <a:picLocks noChangeAspect="1"/>
        </xdr:cNvPicPr>
      </xdr:nvPicPr>
      <xdr:blipFill>
        <a:blip r:embed="rId29"/>
        <a:stretch>
          <a:fillRect/>
        </a:stretch>
      </xdr:blipFill>
      <xdr:spPr>
        <a:xfrm>
          <a:off x="2162175" y="26203275"/>
          <a:ext cx="1047750"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35" name="Picture 75" hidden="1"/>
        <xdr:cNvPicPr preferRelativeResize="1">
          <a:picLocks noChangeAspect="1"/>
        </xdr:cNvPicPr>
      </xdr:nvPicPr>
      <xdr:blipFill>
        <a:blip r:embed="rId30"/>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36" name="Picture 76" hidden="1"/>
        <xdr:cNvPicPr preferRelativeResize="1">
          <a:picLocks noChangeAspect="1"/>
        </xdr:cNvPicPr>
      </xdr:nvPicPr>
      <xdr:blipFill>
        <a:blip r:embed="rId31"/>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37" name="Picture 77" hidden="1"/>
        <xdr:cNvPicPr preferRelativeResize="1">
          <a:picLocks noChangeAspect="1"/>
        </xdr:cNvPicPr>
      </xdr:nvPicPr>
      <xdr:blipFill>
        <a:blip r:embed="rId32"/>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38" name="Picture 78" hidden="1"/>
        <xdr:cNvPicPr preferRelativeResize="1">
          <a:picLocks noChangeAspect="1"/>
        </xdr:cNvPicPr>
      </xdr:nvPicPr>
      <xdr:blipFill>
        <a:blip r:embed="rId11"/>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39" name="Picture 79" hidden="1"/>
        <xdr:cNvPicPr preferRelativeResize="1">
          <a:picLocks noChangeAspect="1"/>
        </xdr:cNvPicPr>
      </xdr:nvPicPr>
      <xdr:blipFill>
        <a:blip r:embed="rId33"/>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40" name="Picture 80" hidden="1"/>
        <xdr:cNvPicPr preferRelativeResize="1">
          <a:picLocks noChangeAspect="1"/>
        </xdr:cNvPicPr>
      </xdr:nvPicPr>
      <xdr:blipFill>
        <a:blip r:embed="rId34"/>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352425</xdr:colOff>
      <xdr:row>168</xdr:row>
      <xdr:rowOff>95250</xdr:rowOff>
    </xdr:to>
    <xdr:pic>
      <xdr:nvPicPr>
        <xdr:cNvPr id="41" name="Picture 81" hidden="1"/>
        <xdr:cNvPicPr preferRelativeResize="1">
          <a:picLocks noChangeAspect="1"/>
        </xdr:cNvPicPr>
      </xdr:nvPicPr>
      <xdr:blipFill>
        <a:blip r:embed="rId11"/>
        <a:stretch>
          <a:fillRect/>
        </a:stretch>
      </xdr:blipFill>
      <xdr:spPr>
        <a:xfrm>
          <a:off x="5295900" y="26203275"/>
          <a:ext cx="1038225" cy="247650"/>
        </a:xfrm>
        <a:prstGeom prst="rect">
          <a:avLst/>
        </a:prstGeom>
        <a:noFill/>
        <a:ln w="9525" cmpd="sng">
          <a:noFill/>
        </a:ln>
      </xdr:spPr>
    </xdr:pic>
    <xdr:clientData/>
  </xdr:twoCellAnchor>
  <xdr:twoCellAnchor editAs="oneCell">
    <xdr:from>
      <xdr:col>2</xdr:col>
      <xdr:colOff>0</xdr:colOff>
      <xdr:row>167</xdr:row>
      <xdr:rowOff>0</xdr:rowOff>
    </xdr:from>
    <xdr:to>
      <xdr:col>3</xdr:col>
      <xdr:colOff>342900</xdr:colOff>
      <xdr:row>169</xdr:row>
      <xdr:rowOff>9525</xdr:rowOff>
    </xdr:to>
    <xdr:pic>
      <xdr:nvPicPr>
        <xdr:cNvPr id="42" name="Picture 82"/>
        <xdr:cNvPicPr preferRelativeResize="1">
          <a:picLocks noChangeAspect="1"/>
        </xdr:cNvPicPr>
      </xdr:nvPicPr>
      <xdr:blipFill>
        <a:blip r:embed="rId35"/>
        <a:stretch>
          <a:fillRect/>
        </a:stretch>
      </xdr:blipFill>
      <xdr:spPr>
        <a:xfrm>
          <a:off x="5295900" y="26203275"/>
          <a:ext cx="1028700" cy="314325"/>
        </a:xfrm>
        <a:prstGeom prst="rect">
          <a:avLst/>
        </a:prstGeom>
        <a:noFill/>
        <a:ln w="9525" cmpd="sng">
          <a:noFill/>
        </a:ln>
      </xdr:spPr>
    </xdr:pic>
    <xdr:clientData/>
  </xdr:twoCellAnchor>
  <xdr:twoCellAnchor editAs="oneCell">
    <xdr:from>
      <xdr:col>1</xdr:col>
      <xdr:colOff>0</xdr:colOff>
      <xdr:row>184</xdr:row>
      <xdr:rowOff>0</xdr:rowOff>
    </xdr:from>
    <xdr:to>
      <xdr:col>1</xdr:col>
      <xdr:colOff>1047750</xdr:colOff>
      <xdr:row>185</xdr:row>
      <xdr:rowOff>95250</xdr:rowOff>
    </xdr:to>
    <xdr:pic>
      <xdr:nvPicPr>
        <xdr:cNvPr id="43" name="Picture 83" hidden="1"/>
        <xdr:cNvPicPr preferRelativeResize="1">
          <a:picLocks noChangeAspect="1"/>
        </xdr:cNvPicPr>
      </xdr:nvPicPr>
      <xdr:blipFill>
        <a:blip r:embed="rId36"/>
        <a:stretch>
          <a:fillRect/>
        </a:stretch>
      </xdr:blipFill>
      <xdr:spPr>
        <a:xfrm>
          <a:off x="2162175" y="28870275"/>
          <a:ext cx="1047750"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4" name="Picture 84" hidden="1"/>
        <xdr:cNvPicPr preferRelativeResize="1">
          <a:picLocks noChangeAspect="1"/>
        </xdr:cNvPicPr>
      </xdr:nvPicPr>
      <xdr:blipFill>
        <a:blip r:embed="rId37"/>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5" name="Picture 85" hidden="1"/>
        <xdr:cNvPicPr preferRelativeResize="1">
          <a:picLocks noChangeAspect="1"/>
        </xdr:cNvPicPr>
      </xdr:nvPicPr>
      <xdr:blipFill>
        <a:blip r:embed="rId38"/>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6" name="Picture 86" hidden="1"/>
        <xdr:cNvPicPr preferRelativeResize="1">
          <a:picLocks noChangeAspect="1"/>
        </xdr:cNvPicPr>
      </xdr:nvPicPr>
      <xdr:blipFill>
        <a:blip r:embed="rId39"/>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7" name="Picture 87" hidden="1"/>
        <xdr:cNvPicPr preferRelativeResize="1">
          <a:picLocks noChangeAspect="1"/>
        </xdr:cNvPicPr>
      </xdr:nvPicPr>
      <xdr:blipFill>
        <a:blip r:embed="rId11"/>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8" name="Picture 88" hidden="1"/>
        <xdr:cNvPicPr preferRelativeResize="1">
          <a:picLocks noChangeAspect="1"/>
        </xdr:cNvPicPr>
      </xdr:nvPicPr>
      <xdr:blipFill>
        <a:blip r:embed="rId40"/>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49" name="Picture 89" hidden="1"/>
        <xdr:cNvPicPr preferRelativeResize="1">
          <a:picLocks noChangeAspect="1"/>
        </xdr:cNvPicPr>
      </xdr:nvPicPr>
      <xdr:blipFill>
        <a:blip r:embed="rId41"/>
        <a:stretch>
          <a:fillRect/>
        </a:stretch>
      </xdr:blipFill>
      <xdr:spPr>
        <a:xfrm>
          <a:off x="5295900" y="28870275"/>
          <a:ext cx="1038225" cy="247650"/>
        </a:xfrm>
        <a:prstGeom prst="rect">
          <a:avLst/>
        </a:prstGeom>
        <a:noFill/>
        <a:ln w="9525" cmpd="sng">
          <a:noFill/>
        </a:ln>
      </xdr:spPr>
    </xdr:pic>
    <xdr:clientData/>
  </xdr:twoCellAnchor>
  <xdr:twoCellAnchor editAs="oneCell">
    <xdr:from>
      <xdr:col>2</xdr:col>
      <xdr:colOff>0</xdr:colOff>
      <xdr:row>184</xdr:row>
      <xdr:rowOff>0</xdr:rowOff>
    </xdr:from>
    <xdr:to>
      <xdr:col>3</xdr:col>
      <xdr:colOff>352425</xdr:colOff>
      <xdr:row>185</xdr:row>
      <xdr:rowOff>95250</xdr:rowOff>
    </xdr:to>
    <xdr:pic>
      <xdr:nvPicPr>
        <xdr:cNvPr id="50" name="Picture 90" hidden="1"/>
        <xdr:cNvPicPr preferRelativeResize="1">
          <a:picLocks noChangeAspect="1"/>
        </xdr:cNvPicPr>
      </xdr:nvPicPr>
      <xdr:blipFill>
        <a:blip r:embed="rId11"/>
        <a:stretch>
          <a:fillRect/>
        </a:stretch>
      </xdr:blipFill>
      <xdr:spPr>
        <a:xfrm>
          <a:off x="5295900" y="28870275"/>
          <a:ext cx="1038225" cy="247650"/>
        </a:xfrm>
        <a:prstGeom prst="rect">
          <a:avLst/>
        </a:prstGeom>
        <a:noFill/>
        <a:ln w="9525" cmpd="sng">
          <a:noFill/>
        </a:ln>
      </xdr:spPr>
    </xdr:pic>
    <xdr:clientData/>
  </xdr:twoCellAnchor>
  <xdr:twoCellAnchor editAs="oneCell">
    <xdr:from>
      <xdr:col>1</xdr:col>
      <xdr:colOff>0</xdr:colOff>
      <xdr:row>185</xdr:row>
      <xdr:rowOff>0</xdr:rowOff>
    </xdr:from>
    <xdr:to>
      <xdr:col>1</xdr:col>
      <xdr:colOff>1038225</xdr:colOff>
      <xdr:row>186</xdr:row>
      <xdr:rowOff>152400</xdr:rowOff>
    </xdr:to>
    <xdr:pic>
      <xdr:nvPicPr>
        <xdr:cNvPr id="51" name="Picture 91"/>
        <xdr:cNvPicPr preferRelativeResize="1">
          <a:picLocks noChangeAspect="1"/>
        </xdr:cNvPicPr>
      </xdr:nvPicPr>
      <xdr:blipFill>
        <a:blip r:embed="rId42"/>
        <a:stretch>
          <a:fillRect/>
        </a:stretch>
      </xdr:blipFill>
      <xdr:spPr>
        <a:xfrm>
          <a:off x="2162175" y="29022675"/>
          <a:ext cx="103822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123</xdr:row>
      <xdr:rowOff>47625</xdr:rowOff>
    </xdr:from>
    <xdr:to>
      <xdr:col>1</xdr:col>
      <xdr:colOff>142875</xdr:colOff>
      <xdr:row>123</xdr:row>
      <xdr:rowOff>161925</xdr:rowOff>
    </xdr:to>
    <xdr:pic>
      <xdr:nvPicPr>
        <xdr:cNvPr id="1" name="Picture 1" descr="BD15136_"/>
        <xdr:cNvPicPr preferRelativeResize="1">
          <a:picLocks noChangeAspect="1"/>
        </xdr:cNvPicPr>
      </xdr:nvPicPr>
      <xdr:blipFill>
        <a:blip r:embed="rId1"/>
        <a:stretch>
          <a:fillRect/>
        </a:stretch>
      </xdr:blipFill>
      <xdr:spPr>
        <a:xfrm>
          <a:off x="476250" y="26660475"/>
          <a:ext cx="133350" cy="114300"/>
        </a:xfrm>
        <a:prstGeom prst="rect">
          <a:avLst/>
        </a:prstGeom>
        <a:noFill/>
        <a:ln w="9525" cmpd="sng">
          <a:noFill/>
        </a:ln>
      </xdr:spPr>
    </xdr:pic>
    <xdr:clientData/>
  </xdr:twoCellAnchor>
  <xdr:twoCellAnchor editAs="oneCell">
    <xdr:from>
      <xdr:col>1</xdr:col>
      <xdr:colOff>0</xdr:colOff>
      <xdr:row>124</xdr:row>
      <xdr:rowOff>0</xdr:rowOff>
    </xdr:from>
    <xdr:to>
      <xdr:col>1</xdr:col>
      <xdr:colOff>133350</xdr:colOff>
      <xdr:row>124</xdr:row>
      <xdr:rowOff>114300</xdr:rowOff>
    </xdr:to>
    <xdr:pic>
      <xdr:nvPicPr>
        <xdr:cNvPr id="2" name="Picture 2" descr="BD15136_"/>
        <xdr:cNvPicPr preferRelativeResize="1">
          <a:picLocks noChangeAspect="1"/>
        </xdr:cNvPicPr>
      </xdr:nvPicPr>
      <xdr:blipFill>
        <a:blip r:embed="rId1"/>
        <a:stretch>
          <a:fillRect/>
        </a:stretch>
      </xdr:blipFill>
      <xdr:spPr>
        <a:xfrm>
          <a:off x="466725" y="26936700"/>
          <a:ext cx="133350" cy="114300"/>
        </a:xfrm>
        <a:prstGeom prst="rect">
          <a:avLst/>
        </a:prstGeom>
        <a:noFill/>
        <a:ln w="9525" cmpd="sng">
          <a:noFill/>
        </a:ln>
      </xdr:spPr>
    </xdr:pic>
    <xdr:clientData/>
  </xdr:twoCellAnchor>
  <xdr:twoCellAnchor editAs="oneCell">
    <xdr:from>
      <xdr:col>1</xdr:col>
      <xdr:colOff>0</xdr:colOff>
      <xdr:row>125</xdr:row>
      <xdr:rowOff>0</xdr:rowOff>
    </xdr:from>
    <xdr:to>
      <xdr:col>1</xdr:col>
      <xdr:colOff>133350</xdr:colOff>
      <xdr:row>125</xdr:row>
      <xdr:rowOff>114300</xdr:rowOff>
    </xdr:to>
    <xdr:pic>
      <xdr:nvPicPr>
        <xdr:cNvPr id="3" name="Picture 3" descr="BD15136_"/>
        <xdr:cNvPicPr preferRelativeResize="1">
          <a:picLocks noChangeAspect="1"/>
        </xdr:cNvPicPr>
      </xdr:nvPicPr>
      <xdr:blipFill>
        <a:blip r:embed="rId1"/>
        <a:stretch>
          <a:fillRect/>
        </a:stretch>
      </xdr:blipFill>
      <xdr:spPr>
        <a:xfrm>
          <a:off x="466725" y="27108150"/>
          <a:ext cx="133350" cy="114300"/>
        </a:xfrm>
        <a:prstGeom prst="rect">
          <a:avLst/>
        </a:prstGeom>
        <a:noFill/>
        <a:ln w="9525" cmpd="sng">
          <a:noFill/>
        </a:ln>
      </xdr:spPr>
    </xdr:pic>
    <xdr:clientData/>
  </xdr:twoCellAnchor>
  <xdr:twoCellAnchor editAs="oneCell">
    <xdr:from>
      <xdr:col>1</xdr:col>
      <xdr:colOff>0</xdr:colOff>
      <xdr:row>127</xdr:row>
      <xdr:rowOff>0</xdr:rowOff>
    </xdr:from>
    <xdr:to>
      <xdr:col>1</xdr:col>
      <xdr:colOff>133350</xdr:colOff>
      <xdr:row>127</xdr:row>
      <xdr:rowOff>114300</xdr:rowOff>
    </xdr:to>
    <xdr:pic>
      <xdr:nvPicPr>
        <xdr:cNvPr id="4" name="Picture 4" descr="BD15136_"/>
        <xdr:cNvPicPr preferRelativeResize="1">
          <a:picLocks noChangeAspect="1"/>
        </xdr:cNvPicPr>
      </xdr:nvPicPr>
      <xdr:blipFill>
        <a:blip r:embed="rId1"/>
        <a:stretch>
          <a:fillRect/>
        </a:stretch>
      </xdr:blipFill>
      <xdr:spPr>
        <a:xfrm>
          <a:off x="466725" y="27917775"/>
          <a:ext cx="133350" cy="114300"/>
        </a:xfrm>
        <a:prstGeom prst="rect">
          <a:avLst/>
        </a:prstGeom>
        <a:noFill/>
        <a:ln w="9525" cmpd="sng">
          <a:noFill/>
        </a:ln>
      </xdr:spPr>
    </xdr:pic>
    <xdr:clientData/>
  </xdr:twoCellAnchor>
  <xdr:twoCellAnchor editAs="oneCell">
    <xdr:from>
      <xdr:col>1</xdr:col>
      <xdr:colOff>9525</xdr:colOff>
      <xdr:row>122</xdr:row>
      <xdr:rowOff>47625</xdr:rowOff>
    </xdr:from>
    <xdr:to>
      <xdr:col>1</xdr:col>
      <xdr:colOff>142875</xdr:colOff>
      <xdr:row>122</xdr:row>
      <xdr:rowOff>161925</xdr:rowOff>
    </xdr:to>
    <xdr:pic>
      <xdr:nvPicPr>
        <xdr:cNvPr id="5" name="Picture 5" descr="BD15136_"/>
        <xdr:cNvPicPr preferRelativeResize="1">
          <a:picLocks noChangeAspect="1"/>
        </xdr:cNvPicPr>
      </xdr:nvPicPr>
      <xdr:blipFill>
        <a:blip r:embed="rId1"/>
        <a:stretch>
          <a:fillRect/>
        </a:stretch>
      </xdr:blipFill>
      <xdr:spPr>
        <a:xfrm>
          <a:off x="476250" y="26193750"/>
          <a:ext cx="133350" cy="114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H%20Szakmai\Group1\Callis\K&#246;nyvel&#233;s\&#201;vz&#225;r&#225;s\2010\Analitik&#225;k\&#218;jf&#246;ld%20f&#337;k&#246;nyv%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H%20Szakmai\Group1\Callis\K&#246;nyvel&#233;s\&#201;vz&#225;r&#225;s\2012\Analitik&#225;k\&#218;jf&#246;ld%20f&#337;k&#246;nyv.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H%20Szakmai\Group1\Callis\K&#246;nyvel&#233;s\&#201;vz&#225;r&#225;s\2013\Analitik&#225;k\&#218;jf&#246;ld\&#218;jf&#246;ld_20131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edmény"/>
      <sheetName val="mérleg"/>
      <sheetName val="főkönyv"/>
      <sheetName val="kartonok"/>
      <sheetName val="alultőkésítés"/>
      <sheetName val="Mérleg pénzszam"/>
      <sheetName val="Eredménykimutatás pénzszam"/>
      <sheetName val="cégkivonat"/>
    </sheetNames>
    <sheetDataSet>
      <sheetData sheetId="2">
        <row r="27">
          <cell r="F27">
            <v>18000000</v>
          </cell>
        </row>
      </sheetData>
      <sheetData sheetId="5">
        <row r="79">
          <cell r="E79">
            <v>32100</v>
          </cell>
        </row>
        <row r="84">
          <cell r="E84">
            <v>18000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edmény"/>
      <sheetName val="mérleg"/>
      <sheetName val="főkönyv"/>
      <sheetName val="karton"/>
      <sheetName val="alultőkésítés"/>
    </sheetNames>
    <sheetDataSet>
      <sheetData sheetId="1">
        <row r="49">
          <cell r="C49">
            <v>13000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érleg"/>
      <sheetName val="Eredménykimutatás"/>
      <sheetName val="Főkönyv"/>
      <sheetName val="Karton"/>
      <sheetName val="Szállító"/>
      <sheetName val="Alultőkésítés"/>
    </sheetNames>
    <sheetDataSet>
      <sheetData sheetId="0">
        <row r="49">
          <cell r="C49">
            <v>64800</v>
          </cell>
        </row>
        <row r="52">
          <cell r="C52">
            <v>107000</v>
          </cell>
        </row>
      </sheetData>
      <sheetData sheetId="1">
        <row r="39">
          <cell r="F39">
            <v>159.059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7"/>
  <sheetViews>
    <sheetView zoomScalePageLayoutView="0" workbookViewId="0" topLeftCell="A22">
      <selection activeCell="D20" sqref="D20"/>
    </sheetView>
  </sheetViews>
  <sheetFormatPr defaultColWidth="9.00390625" defaultRowHeight="12.75"/>
  <cols>
    <col min="1" max="1" width="5.625" style="0" customWidth="1"/>
    <col min="2" max="2" width="4.125" style="0" customWidth="1"/>
    <col min="3" max="3" width="32.75390625" style="0" customWidth="1"/>
    <col min="4" max="4" width="45.75390625" style="0" customWidth="1"/>
    <col min="5" max="5" width="4.125" style="0" customWidth="1"/>
    <col min="6" max="6" width="5.625" style="0" customWidth="1"/>
  </cols>
  <sheetData>
    <row r="1" spans="1:6" ht="12.75">
      <c r="A1" s="21"/>
      <c r="B1" s="2"/>
      <c r="C1" s="50" t="str">
        <f>+cégkivonat!B134</f>
        <v>12590395-4110-113-01.</v>
      </c>
      <c r="D1" s="1"/>
      <c r="E1" s="1"/>
      <c r="F1" s="52"/>
    </row>
    <row r="2" spans="1:6" ht="12.75">
      <c r="A2" s="22"/>
      <c r="B2" s="17"/>
      <c r="C2" s="19" t="s">
        <v>710</v>
      </c>
      <c r="D2" s="16"/>
      <c r="E2" s="16"/>
      <c r="F2" s="16"/>
    </row>
    <row r="3" spans="1:6" ht="12.75">
      <c r="A3" s="22"/>
      <c r="B3" s="17"/>
      <c r="C3" s="19"/>
      <c r="D3" s="16"/>
      <c r="E3" s="16"/>
      <c r="F3" s="16"/>
    </row>
    <row r="4" spans="1:6" ht="12.75">
      <c r="A4" s="22"/>
      <c r="B4" s="17"/>
      <c r="C4" s="16"/>
      <c r="D4" s="16"/>
      <c r="E4" s="16"/>
      <c r="F4" s="16"/>
    </row>
    <row r="5" spans="1:6" ht="12.75">
      <c r="A5" s="22"/>
      <c r="B5" s="17"/>
      <c r="C5" s="17"/>
      <c r="D5" s="16"/>
      <c r="E5" s="16"/>
      <c r="F5" s="16"/>
    </row>
    <row r="6" spans="1:6" ht="22.5">
      <c r="A6" s="3"/>
      <c r="B6" s="3"/>
      <c r="C6" s="51" t="str">
        <f>+cégkivonat!C17</f>
        <v>01-09-879212</v>
      </c>
      <c r="D6" s="4"/>
      <c r="E6" s="4"/>
      <c r="F6" s="3"/>
    </row>
    <row r="7" spans="1:6" ht="12.75">
      <c r="A7" s="21"/>
      <c r="B7" s="2"/>
      <c r="C7" s="18" t="s">
        <v>711</v>
      </c>
      <c r="D7" s="1"/>
      <c r="E7" s="1"/>
      <c r="F7" s="1"/>
    </row>
    <row r="8" spans="1:6" ht="12.75">
      <c r="A8" s="21"/>
      <c r="B8" s="2"/>
      <c r="C8" s="2"/>
      <c r="D8" s="1"/>
      <c r="E8" s="1"/>
      <c r="F8" s="1"/>
    </row>
    <row r="9" spans="1:6" ht="12.75">
      <c r="A9" s="128"/>
      <c r="B9" s="129"/>
      <c r="C9" s="130"/>
      <c r="D9" s="131"/>
      <c r="E9" s="131"/>
      <c r="F9" s="131"/>
    </row>
    <row r="12" spans="1:6" ht="12.75">
      <c r="A12" s="130"/>
      <c r="B12" s="130"/>
      <c r="C12" s="130"/>
      <c r="D12" s="130"/>
      <c r="E12" s="130"/>
      <c r="F12" s="130"/>
    </row>
    <row r="13" spans="1:6" ht="12.75">
      <c r="A13" s="130"/>
      <c r="B13" s="130"/>
      <c r="C13" s="130"/>
      <c r="D13" s="130"/>
      <c r="E13" s="130"/>
      <c r="F13" s="130"/>
    </row>
    <row r="14" spans="1:6" ht="18.75" customHeight="1">
      <c r="A14" s="21"/>
      <c r="B14" s="2"/>
      <c r="C14" s="1" t="s">
        <v>1004</v>
      </c>
      <c r="D14" s="604" t="str">
        <f>+cégkivonat!B26</f>
        <v>ÚJFÖLD Kft.</v>
      </c>
      <c r="E14" s="1"/>
      <c r="F14" s="1"/>
    </row>
    <row r="15" spans="1:6" ht="12.75">
      <c r="A15" s="21"/>
      <c r="B15" s="2"/>
      <c r="C15" s="1"/>
      <c r="D15" s="605"/>
      <c r="E15" s="1"/>
      <c r="F15" s="1"/>
    </row>
    <row r="16" spans="1:6" ht="12.75">
      <c r="A16" s="21"/>
      <c r="B16" s="2"/>
      <c r="C16" s="1" t="s">
        <v>1005</v>
      </c>
      <c r="D16" s="604" t="str">
        <f>+cégkivonat!B30</f>
        <v>1124 Budapest, Csörsz u 45.</v>
      </c>
      <c r="E16" s="1"/>
      <c r="F16" s="1"/>
    </row>
    <row r="17" spans="1:6" ht="12.75">
      <c r="A17" s="130"/>
      <c r="B17" s="130"/>
      <c r="C17" s="130"/>
      <c r="D17" s="130"/>
      <c r="E17" s="130"/>
      <c r="F17" s="130"/>
    </row>
    <row r="18" spans="1:6" ht="12.75">
      <c r="A18" s="130"/>
      <c r="B18" s="130"/>
      <c r="C18" s="130"/>
      <c r="D18" s="130"/>
      <c r="E18" s="130"/>
      <c r="F18" s="130"/>
    </row>
    <row r="19" spans="1:6" ht="12.75">
      <c r="A19" s="130"/>
      <c r="B19" s="130"/>
      <c r="C19" s="130"/>
      <c r="D19" s="130"/>
      <c r="E19" s="130"/>
      <c r="F19" s="130"/>
    </row>
    <row r="27" spans="3:4" ht="12.75">
      <c r="C27" s="747" t="s">
        <v>891</v>
      </c>
      <c r="D27" s="747"/>
    </row>
    <row r="28" spans="3:4" ht="12.75">
      <c r="C28" s="748" t="s">
        <v>69</v>
      </c>
      <c r="D28" s="748"/>
    </row>
    <row r="29" spans="3:4" ht="12.75">
      <c r="C29" s="748" t="s">
        <v>1007</v>
      </c>
      <c r="D29" s="748"/>
    </row>
    <row r="33" spans="1:6" ht="12.75">
      <c r="A33" s="1"/>
      <c r="B33" s="1"/>
      <c r="C33" s="1"/>
      <c r="D33" s="1"/>
      <c r="E33" s="1"/>
      <c r="F33" s="1"/>
    </row>
    <row r="34" spans="1:6" ht="12.75">
      <c r="A34" s="1"/>
      <c r="B34" s="1"/>
      <c r="C34" s="1"/>
      <c r="D34" s="1"/>
      <c r="E34" s="1"/>
      <c r="F34" s="1"/>
    </row>
    <row r="35" spans="1:6" ht="12.75">
      <c r="A35" s="1"/>
      <c r="B35" s="1"/>
      <c r="C35" s="1"/>
      <c r="D35" s="1"/>
      <c r="E35" s="1"/>
      <c r="F35" s="1"/>
    </row>
    <row r="36" spans="1:6" ht="12.75">
      <c r="A36" s="1"/>
      <c r="B36" s="1"/>
      <c r="C36" s="1"/>
      <c r="D36" s="1"/>
      <c r="E36" s="1"/>
      <c r="F36" s="1"/>
    </row>
    <row r="52" spans="2:6" ht="12.75">
      <c r="B52" s="18" t="s">
        <v>35</v>
      </c>
      <c r="C52" s="53" t="s">
        <v>1276</v>
      </c>
      <c r="D52" s="749" t="s">
        <v>1006</v>
      </c>
      <c r="E52" s="749"/>
      <c r="F52" s="749"/>
    </row>
    <row r="53" spans="1:6" ht="12.75">
      <c r="A53" s="22"/>
      <c r="B53" s="58"/>
      <c r="C53" s="54"/>
      <c r="D53" s="750" t="s">
        <v>736</v>
      </c>
      <c r="E53" s="750"/>
      <c r="F53" s="55"/>
    </row>
    <row r="54" spans="1:6" ht="12.75">
      <c r="A54" s="22"/>
      <c r="B54" s="58"/>
      <c r="C54" s="1"/>
      <c r="D54" s="132" t="s">
        <v>737</v>
      </c>
      <c r="E54" s="1"/>
      <c r="F54" s="55"/>
    </row>
    <row r="55" spans="1:6" ht="12.75">
      <c r="A55" s="746" t="s">
        <v>985</v>
      </c>
      <c r="B55" s="746"/>
      <c r="C55" s="746"/>
      <c r="D55" s="746"/>
      <c r="E55" s="746"/>
      <c r="F55" s="746"/>
    </row>
    <row r="57" spans="1:6" ht="12.75">
      <c r="A57" s="745"/>
      <c r="B57" s="745"/>
      <c r="C57" s="745"/>
      <c r="D57" s="745"/>
      <c r="E57" s="745"/>
      <c r="F57" s="745"/>
    </row>
  </sheetData>
  <sheetProtection/>
  <mergeCells count="7">
    <mergeCell ref="A57:F57"/>
    <mergeCell ref="A55:F55"/>
    <mergeCell ref="C27:D27"/>
    <mergeCell ref="C29:D29"/>
    <mergeCell ref="D52:F52"/>
    <mergeCell ref="D53:E53"/>
    <mergeCell ref="C28:D28"/>
  </mergeCells>
  <printOptions horizontalCentered="1"/>
  <pageMargins left="0.37" right="0.38" top="0.984251968503937" bottom="0.984251968503937"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outlinePr summaryBelow="0"/>
  </sheetPr>
  <dimension ref="A2:J332"/>
  <sheetViews>
    <sheetView showGridLines="0" zoomScale="80" zoomScaleNormal="80" zoomScalePageLayoutView="0" workbookViewId="0" topLeftCell="A1">
      <selection activeCell="C49" sqref="C49"/>
    </sheetView>
  </sheetViews>
  <sheetFormatPr defaultColWidth="10.75390625" defaultRowHeight="12.75" outlineLevelRow="2"/>
  <cols>
    <col min="1" max="1" width="5.125" style="232" customWidth="1"/>
    <col min="2" max="2" width="73.625" style="217" bestFit="1" customWidth="1"/>
    <col min="3" max="3" width="16.625" style="234" bestFit="1" customWidth="1"/>
    <col min="4" max="4" width="21.00390625" style="234" bestFit="1" customWidth="1"/>
    <col min="5" max="5" width="18.00390625" style="234" bestFit="1" customWidth="1"/>
    <col min="6" max="16384" width="10.75390625" style="217" customWidth="1"/>
  </cols>
  <sheetData>
    <row r="2" ht="15.75">
      <c r="B2" s="233" t="str">
        <f>Cover!C1</f>
        <v>12590395-4110-113-01.</v>
      </c>
    </row>
    <row r="3" ht="15.75">
      <c r="B3" s="219" t="s">
        <v>1012</v>
      </c>
    </row>
    <row r="4" ht="16.5" thickBot="1">
      <c r="B4" s="219"/>
    </row>
    <row r="5" spans="2:4" ht="21.75" thickBot="1" thickTop="1">
      <c r="B5" s="222"/>
      <c r="D5" s="235">
        <v>11</v>
      </c>
    </row>
    <row r="6" ht="16.5" thickTop="1">
      <c r="B6" s="233" t="str">
        <f>Cover!C6</f>
        <v>01-09-879212</v>
      </c>
    </row>
    <row r="7" ht="15.75">
      <c r="B7" s="222" t="s">
        <v>1013</v>
      </c>
    </row>
    <row r="8" ht="15.75">
      <c r="B8" s="222"/>
    </row>
    <row r="9" ht="15.75">
      <c r="B9" s="222"/>
    </row>
    <row r="10" ht="19.5" thickBot="1">
      <c r="B10" s="237" t="str">
        <f>Cover!D14</f>
        <v>ÚJFÖLD Kft.</v>
      </c>
    </row>
    <row r="11" spans="2:5" ht="15.75">
      <c r="B11" s="219" t="s">
        <v>1018</v>
      </c>
      <c r="C11" s="238"/>
      <c r="D11" s="239"/>
      <c r="E11" s="239"/>
    </row>
    <row r="12" spans="2:5" ht="15.75">
      <c r="B12" s="219"/>
      <c r="C12" s="238"/>
      <c r="D12" s="240"/>
      <c r="E12" s="240"/>
    </row>
    <row r="13" spans="1:5" ht="16.5" thickBot="1">
      <c r="A13" s="241"/>
      <c r="B13" s="242"/>
      <c r="C13" s="238"/>
      <c r="D13" s="243"/>
      <c r="E13" s="243" t="s">
        <v>37</v>
      </c>
    </row>
    <row r="14" spans="1:5" ht="15.75">
      <c r="A14" s="244" t="s">
        <v>1019</v>
      </c>
      <c r="B14" s="245" t="s">
        <v>1020</v>
      </c>
      <c r="C14" s="404" t="s">
        <v>36</v>
      </c>
      <c r="D14" s="247" t="s">
        <v>1021</v>
      </c>
      <c r="E14" s="599" t="s">
        <v>52</v>
      </c>
    </row>
    <row r="15" spans="1:5" ht="16.5" thickBot="1">
      <c r="A15" s="249"/>
      <c r="B15" s="250"/>
      <c r="C15" s="251"/>
      <c r="D15" s="252" t="s">
        <v>1022</v>
      </c>
      <c r="E15" s="253"/>
    </row>
    <row r="16" spans="1:5" ht="16.5" thickBot="1">
      <c r="A16" s="244" t="s">
        <v>1023</v>
      </c>
      <c r="B16" s="245" t="s">
        <v>1024</v>
      </c>
      <c r="C16" s="246" t="s">
        <v>1025</v>
      </c>
      <c r="D16" s="254" t="s">
        <v>1026</v>
      </c>
      <c r="E16" s="255" t="s">
        <v>1027</v>
      </c>
    </row>
    <row r="17" spans="1:5" s="260" customFormat="1" ht="19.5" thickBot="1">
      <c r="A17" s="256" t="s">
        <v>798</v>
      </c>
      <c r="B17" s="257" t="s">
        <v>1028</v>
      </c>
      <c r="C17" s="258">
        <f>C18+C26+C34</f>
        <v>0</v>
      </c>
      <c r="D17" s="259"/>
      <c r="E17" s="258">
        <f>E18+E26+E34</f>
        <v>0</v>
      </c>
    </row>
    <row r="18" spans="1:5" ht="17.25" outlineLevel="1" thickBot="1">
      <c r="A18" s="261" t="s">
        <v>799</v>
      </c>
      <c r="B18" s="262" t="s">
        <v>1029</v>
      </c>
      <c r="C18" s="263">
        <f>SUM(C19:C25)</f>
        <v>0</v>
      </c>
      <c r="D18" s="264"/>
      <c r="E18" s="263">
        <f>SUM(E19:E25)</f>
        <v>0</v>
      </c>
    </row>
    <row r="19" spans="1:5" ht="15.75" outlineLevel="2">
      <c r="A19" s="265" t="s">
        <v>800</v>
      </c>
      <c r="B19" s="266" t="s">
        <v>1030</v>
      </c>
      <c r="C19" s="267">
        <f>'Mérleg(éves)'!D20</f>
        <v>0</v>
      </c>
      <c r="D19" s="267"/>
      <c r="E19" s="267">
        <f>'Mérleg(éves)'!F20</f>
        <v>0</v>
      </c>
    </row>
    <row r="20" spans="1:5" ht="15.75" outlineLevel="2">
      <c r="A20" s="268" t="s">
        <v>801</v>
      </c>
      <c r="B20" s="269" t="s">
        <v>1031</v>
      </c>
      <c r="C20" s="267">
        <f>'Mérleg(éves)'!D21</f>
        <v>0</v>
      </c>
      <c r="D20" s="270"/>
      <c r="E20" s="267">
        <f>'Mérleg(éves)'!F21</f>
        <v>0</v>
      </c>
    </row>
    <row r="21" spans="1:5" ht="15.75" outlineLevel="2">
      <c r="A21" s="268" t="s">
        <v>802</v>
      </c>
      <c r="B21" s="269" t="s">
        <v>1032</v>
      </c>
      <c r="C21" s="267">
        <f>'Mérleg(éves)'!D22</f>
        <v>0</v>
      </c>
      <c r="D21" s="270"/>
      <c r="E21" s="267">
        <f>'Mérleg(éves)'!F22</f>
        <v>0</v>
      </c>
    </row>
    <row r="22" spans="1:5" ht="15.75" outlineLevel="2">
      <c r="A22" s="268" t="s">
        <v>803</v>
      </c>
      <c r="B22" s="269" t="s">
        <v>1033</v>
      </c>
      <c r="C22" s="267">
        <f>'Mérleg(éves)'!D23</f>
        <v>0</v>
      </c>
      <c r="D22" s="270"/>
      <c r="E22" s="267">
        <f>'Mérleg(éves)'!F23</f>
        <v>0</v>
      </c>
    </row>
    <row r="23" spans="1:5" ht="15.75" outlineLevel="2">
      <c r="A23" s="268" t="s">
        <v>804</v>
      </c>
      <c r="B23" s="269" t="s">
        <v>1034</v>
      </c>
      <c r="C23" s="267">
        <f>'Mérleg(éves)'!D24</f>
        <v>0</v>
      </c>
      <c r="D23" s="270"/>
      <c r="E23" s="267">
        <f>'Mérleg(éves)'!F24</f>
        <v>0</v>
      </c>
    </row>
    <row r="24" spans="1:5" ht="15.75" outlineLevel="2">
      <c r="A24" s="268" t="s">
        <v>805</v>
      </c>
      <c r="B24" s="269" t="s">
        <v>1035</v>
      </c>
      <c r="C24" s="267">
        <f>'Mérleg(éves)'!D25</f>
        <v>0</v>
      </c>
      <c r="D24" s="270"/>
      <c r="E24" s="267">
        <f>'Mérleg(éves)'!F25</f>
        <v>0</v>
      </c>
    </row>
    <row r="25" spans="1:5" ht="16.5" outlineLevel="2" thickBot="1">
      <c r="A25" s="271" t="s">
        <v>806</v>
      </c>
      <c r="B25" s="272" t="s">
        <v>1036</v>
      </c>
      <c r="C25" s="267">
        <f>'Mérleg(éves)'!D26</f>
        <v>0</v>
      </c>
      <c r="D25" s="273"/>
      <c r="E25" s="267">
        <f>'Mérleg(éves)'!F26</f>
        <v>0</v>
      </c>
    </row>
    <row r="26" spans="1:5" ht="17.25" outlineLevel="1" thickBot="1">
      <c r="A26" s="261" t="s">
        <v>722</v>
      </c>
      <c r="B26" s="262" t="s">
        <v>1037</v>
      </c>
      <c r="C26" s="263">
        <f>SUM(C27:C33)</f>
        <v>0</v>
      </c>
      <c r="D26" s="264"/>
      <c r="E26" s="263">
        <f>SUM(E27:E33)</f>
        <v>0</v>
      </c>
    </row>
    <row r="27" spans="1:5" ht="15.75" outlineLevel="2">
      <c r="A27" s="265" t="s">
        <v>723</v>
      </c>
      <c r="B27" s="266" t="s">
        <v>1038</v>
      </c>
      <c r="C27" s="267">
        <f>'Mérleg(éves)'!D28</f>
        <v>0</v>
      </c>
      <c r="D27" s="267"/>
      <c r="E27" s="267">
        <f>'Mérleg(éves)'!F28</f>
        <v>0</v>
      </c>
    </row>
    <row r="28" spans="1:5" ht="15.75" outlineLevel="2">
      <c r="A28" s="268" t="s">
        <v>724</v>
      </c>
      <c r="B28" s="269" t="s">
        <v>1039</v>
      </c>
      <c r="C28" s="267">
        <f>'Mérleg(éves)'!D29</f>
        <v>0</v>
      </c>
      <c r="D28" s="270"/>
      <c r="E28" s="267">
        <f>'Mérleg(éves)'!F29</f>
        <v>0</v>
      </c>
    </row>
    <row r="29" spans="1:5" ht="15.75" outlineLevel="2">
      <c r="A29" s="268" t="s">
        <v>725</v>
      </c>
      <c r="B29" s="269" t="s">
        <v>1040</v>
      </c>
      <c r="C29" s="267">
        <f>'Mérleg(éves)'!D30</f>
        <v>0</v>
      </c>
      <c r="D29" s="270"/>
      <c r="E29" s="267">
        <f>'Mérleg(éves)'!F30</f>
        <v>0</v>
      </c>
    </row>
    <row r="30" spans="1:5" ht="15.75" outlineLevel="2">
      <c r="A30" s="268" t="s">
        <v>726</v>
      </c>
      <c r="B30" s="269" t="s">
        <v>1041</v>
      </c>
      <c r="C30" s="267">
        <f>'Mérleg(éves)'!D31</f>
        <v>0</v>
      </c>
      <c r="D30" s="270"/>
      <c r="E30" s="267">
        <f>'Mérleg(éves)'!F31</f>
        <v>0</v>
      </c>
    </row>
    <row r="31" spans="1:5" ht="15.75" outlineLevel="2">
      <c r="A31" s="268" t="s">
        <v>727</v>
      </c>
      <c r="B31" s="269" t="s">
        <v>1042</v>
      </c>
      <c r="C31" s="267">
        <f>'Mérleg(éves)'!D32</f>
        <v>0</v>
      </c>
      <c r="D31" s="270"/>
      <c r="E31" s="267">
        <f>'Mérleg(éves)'!F32</f>
        <v>0</v>
      </c>
    </row>
    <row r="32" spans="1:5" ht="15.75" outlineLevel="2">
      <c r="A32" s="268" t="s">
        <v>728</v>
      </c>
      <c r="B32" s="269" t="s">
        <v>1043</v>
      </c>
      <c r="C32" s="267">
        <f>'Mérleg(éves)'!D33</f>
        <v>0</v>
      </c>
      <c r="D32" s="270"/>
      <c r="E32" s="267">
        <f>'Mérleg(éves)'!F33</f>
        <v>0</v>
      </c>
    </row>
    <row r="33" spans="1:5" ht="16.5" outlineLevel="2" thickBot="1">
      <c r="A33" s="271" t="s">
        <v>729</v>
      </c>
      <c r="B33" s="272" t="s">
        <v>1044</v>
      </c>
      <c r="C33" s="267">
        <f>'Mérleg(éves)'!D34</f>
        <v>0</v>
      </c>
      <c r="D33" s="273"/>
      <c r="E33" s="267">
        <f>'Mérleg(éves)'!F34</f>
        <v>0</v>
      </c>
    </row>
    <row r="34" spans="1:5" ht="17.25" outlineLevel="1" thickBot="1">
      <c r="A34" s="261" t="s">
        <v>730</v>
      </c>
      <c r="B34" s="274" t="s">
        <v>1045</v>
      </c>
      <c r="C34" s="263">
        <f>SUM(C35:C41)</f>
        <v>0</v>
      </c>
      <c r="D34" s="264"/>
      <c r="E34" s="263">
        <f>SUM(E35:E41)</f>
        <v>0</v>
      </c>
    </row>
    <row r="35" spans="1:5" ht="15.75" outlineLevel="2">
      <c r="A35" s="265" t="s">
        <v>731</v>
      </c>
      <c r="B35" s="266" t="s">
        <v>1046</v>
      </c>
      <c r="C35" s="267">
        <f>'Mérleg(éves)'!D36</f>
        <v>0</v>
      </c>
      <c r="D35" s="267"/>
      <c r="E35" s="267">
        <f>'Mérleg(éves)'!F36</f>
        <v>0</v>
      </c>
    </row>
    <row r="36" spans="1:5" ht="15.75" outlineLevel="2">
      <c r="A36" s="268" t="s">
        <v>732</v>
      </c>
      <c r="B36" s="269" t="s">
        <v>1047</v>
      </c>
      <c r="C36" s="267">
        <f>'Mérleg(éves)'!D37</f>
        <v>0</v>
      </c>
      <c r="D36" s="270"/>
      <c r="E36" s="267">
        <f>'Mérleg(éves)'!F37</f>
        <v>0</v>
      </c>
    </row>
    <row r="37" spans="1:5" ht="15.75" outlineLevel="2">
      <c r="A37" s="268" t="s">
        <v>733</v>
      </c>
      <c r="B37" s="269" t="s">
        <v>1048</v>
      </c>
      <c r="C37" s="267">
        <f>'Mérleg(éves)'!D38</f>
        <v>0</v>
      </c>
      <c r="D37" s="270"/>
      <c r="E37" s="267">
        <f>'Mérleg(éves)'!F38</f>
        <v>0</v>
      </c>
    </row>
    <row r="38" spans="1:5" ht="15.75" outlineLevel="2">
      <c r="A38" s="275" t="s">
        <v>734</v>
      </c>
      <c r="B38" s="269" t="s">
        <v>1049</v>
      </c>
      <c r="C38" s="267">
        <f>'Mérleg(éves)'!D39</f>
        <v>0</v>
      </c>
      <c r="D38" s="270"/>
      <c r="E38" s="267">
        <f>'Mérleg(éves)'!F39</f>
        <v>0</v>
      </c>
    </row>
    <row r="39" spans="1:5" ht="15.75" outlineLevel="2">
      <c r="A39" s="268" t="s">
        <v>735</v>
      </c>
      <c r="B39" s="269" t="s">
        <v>1050</v>
      </c>
      <c r="C39" s="267">
        <f>'Mérleg(éves)'!D40</f>
        <v>0</v>
      </c>
      <c r="D39" s="270"/>
      <c r="E39" s="267">
        <f>'Mérleg(éves)'!F40</f>
        <v>0</v>
      </c>
    </row>
    <row r="40" spans="1:5" ht="15.75" outlineLevel="2">
      <c r="A40" s="268" t="s">
        <v>807</v>
      </c>
      <c r="B40" s="269" t="s">
        <v>1051</v>
      </c>
      <c r="C40" s="267">
        <f>'Mérleg(éves)'!D41</f>
        <v>0</v>
      </c>
      <c r="D40" s="270"/>
      <c r="E40" s="267">
        <f>'Mérleg(éves)'!F41</f>
        <v>0</v>
      </c>
    </row>
    <row r="41" spans="1:5" ht="16.5" outlineLevel="2" thickBot="1">
      <c r="A41" s="276" t="s">
        <v>808</v>
      </c>
      <c r="B41" s="277" t="s">
        <v>1052</v>
      </c>
      <c r="C41" s="278">
        <f>'Mérleg(éves)'!D42</f>
        <v>0</v>
      </c>
      <c r="D41" s="278"/>
      <c r="E41" s="278">
        <f>'Mérleg(éves)'!F42</f>
        <v>0</v>
      </c>
    </row>
    <row r="42" spans="1:5" ht="15.75">
      <c r="A42" s="279"/>
      <c r="B42" s="280"/>
      <c r="C42" s="281"/>
      <c r="D42" s="281"/>
      <c r="E42" s="281"/>
    </row>
    <row r="43" spans="1:5" ht="15.75">
      <c r="A43" s="282"/>
      <c r="B43" s="280"/>
      <c r="C43" s="281"/>
      <c r="D43" s="281"/>
      <c r="E43" s="281"/>
    </row>
    <row r="44" spans="1:5" ht="15.75">
      <c r="A44" s="282"/>
      <c r="B44" s="280"/>
      <c r="C44" s="281"/>
      <c r="D44" s="281"/>
      <c r="E44" s="281"/>
    </row>
    <row r="45" spans="1:5" ht="15.75">
      <c r="A45" s="282"/>
      <c r="B45" s="280"/>
      <c r="C45" s="281"/>
      <c r="D45" s="281"/>
      <c r="E45" s="281"/>
    </row>
    <row r="46" spans="1:5" ht="15.75">
      <c r="A46" s="282"/>
      <c r="B46" s="280"/>
      <c r="C46" s="281"/>
      <c r="D46" s="281"/>
      <c r="E46" s="281"/>
    </row>
    <row r="47" spans="1:5" ht="15.75">
      <c r="A47" s="282"/>
      <c r="B47" s="280"/>
      <c r="C47" s="281"/>
      <c r="D47" s="281"/>
      <c r="E47" s="281"/>
    </row>
    <row r="48" spans="1:5" ht="15.75">
      <c r="A48" s="282"/>
      <c r="B48" s="280"/>
      <c r="C48" s="281"/>
      <c r="D48" s="281"/>
      <c r="E48" s="281"/>
    </row>
    <row r="49" spans="1:5" ht="15.75">
      <c r="A49" s="282"/>
      <c r="B49" s="280"/>
      <c r="C49" s="281"/>
      <c r="D49" s="281"/>
      <c r="E49" s="281"/>
    </row>
    <row r="50" spans="1:5" ht="15.75">
      <c r="A50" s="282"/>
      <c r="B50" s="280"/>
      <c r="C50" s="281"/>
      <c r="D50" s="281"/>
      <c r="E50" s="281"/>
    </row>
    <row r="51" spans="1:5" ht="15.75">
      <c r="A51" s="283" t="str">
        <f>Cover!A49</f>
        <v>Date:</v>
      </c>
      <c r="B51" s="284" t="str">
        <f>Cover!C49</f>
        <v>Budapest, 2014.02.25</v>
      </c>
      <c r="C51" s="285" t="s">
        <v>1053</v>
      </c>
      <c r="D51" s="286"/>
      <c r="E51" s="287"/>
    </row>
    <row r="52" spans="1:5" ht="15.75">
      <c r="A52" s="282"/>
      <c r="B52" s="280"/>
      <c r="C52" s="281"/>
      <c r="D52" s="288" t="str">
        <f>Cover!D50</f>
        <v>Managing Director</v>
      </c>
      <c r="E52" s="281"/>
    </row>
    <row r="53" spans="1:5" ht="15.75">
      <c r="A53" s="282"/>
      <c r="B53" s="280"/>
      <c r="C53" s="281"/>
      <c r="D53" s="281"/>
      <c r="E53" s="281"/>
    </row>
    <row r="54" spans="1:5" ht="15.75">
      <c r="A54" s="282"/>
      <c r="B54" s="280"/>
      <c r="C54" s="281"/>
      <c r="D54" s="281"/>
      <c r="E54" s="281"/>
    </row>
    <row r="55" spans="1:5" ht="15.75">
      <c r="A55" s="282"/>
      <c r="B55" s="280"/>
      <c r="C55" s="281"/>
      <c r="D55" s="281"/>
      <c r="E55" s="281"/>
    </row>
    <row r="56" spans="1:5" ht="15.75">
      <c r="A56" s="282"/>
      <c r="B56" s="280"/>
      <c r="C56" s="281"/>
      <c r="D56" s="281"/>
      <c r="E56" s="281"/>
    </row>
    <row r="57" ht="15.75">
      <c r="A57" s="282"/>
    </row>
    <row r="58" spans="1:2" ht="15.75">
      <c r="A58" s="282"/>
      <c r="B58" s="233" t="str">
        <f>B2</f>
        <v>12590395-4110-113-01.</v>
      </c>
    </row>
    <row r="59" spans="1:2" ht="15.75">
      <c r="A59" s="282"/>
      <c r="B59" s="219" t="str">
        <f>B3</f>
        <v>Statistical number</v>
      </c>
    </row>
    <row r="60" spans="1:2" ht="16.5" thickBot="1">
      <c r="A60" s="282"/>
      <c r="B60" s="219"/>
    </row>
    <row r="61" spans="1:4" ht="21.75" thickBot="1" thickTop="1">
      <c r="A61" s="282"/>
      <c r="B61" s="222"/>
      <c r="D61" s="235">
        <v>12</v>
      </c>
    </row>
    <row r="62" spans="1:2" ht="16.5" thickTop="1">
      <c r="A62" s="282"/>
      <c r="B62" s="236" t="str">
        <f>B6</f>
        <v>01-09-879212</v>
      </c>
    </row>
    <row r="63" spans="1:2" ht="15.75">
      <c r="A63" s="282"/>
      <c r="B63" s="222" t="str">
        <f>B7</f>
        <v>Registration number</v>
      </c>
    </row>
    <row r="64" spans="1:2" ht="15.75">
      <c r="A64" s="282"/>
      <c r="B64" s="222"/>
    </row>
    <row r="65" spans="1:2" ht="15.75">
      <c r="A65" s="282"/>
      <c r="B65" s="222"/>
    </row>
    <row r="66" spans="1:2" ht="19.5" thickBot="1">
      <c r="A66" s="282"/>
      <c r="B66" s="237" t="str">
        <f>B10</f>
        <v>ÚJFÖLD Kft.</v>
      </c>
    </row>
    <row r="67" spans="1:5" ht="15.75">
      <c r="A67" s="282"/>
      <c r="B67" s="219" t="str">
        <f>B11</f>
        <v>BALANCE SHEET Assets</v>
      </c>
      <c r="C67" s="238"/>
      <c r="D67" s="239"/>
      <c r="E67" s="239"/>
    </row>
    <row r="68" spans="1:5" ht="15.75">
      <c r="A68" s="282"/>
      <c r="B68" s="219"/>
      <c r="C68" s="238"/>
      <c r="D68" s="240"/>
      <c r="E68" s="240"/>
    </row>
    <row r="69" spans="1:5" ht="16.5" thickBot="1">
      <c r="A69" s="289"/>
      <c r="B69" s="242"/>
      <c r="C69" s="238"/>
      <c r="D69" s="243"/>
      <c r="E69" s="243" t="str">
        <f>E13</f>
        <v>amounts in THUF</v>
      </c>
    </row>
    <row r="70" spans="1:5" ht="15.75">
      <c r="A70" s="244" t="s">
        <v>1019</v>
      </c>
      <c r="B70" s="245" t="s">
        <v>1020</v>
      </c>
      <c r="C70" s="246" t="str">
        <f>C14</f>
        <v>31.12.2002</v>
      </c>
      <c r="D70" s="247" t="s">
        <v>1021</v>
      </c>
      <c r="E70" s="600" t="str">
        <f>E14</f>
        <v>31.12.2003</v>
      </c>
    </row>
    <row r="71" spans="1:5" ht="16.5" thickBot="1">
      <c r="A71" s="249"/>
      <c r="B71" s="250"/>
      <c r="C71" s="251"/>
      <c r="D71" s="252" t="s">
        <v>1022</v>
      </c>
      <c r="E71" s="253"/>
    </row>
    <row r="72" spans="1:5" ht="16.5" thickBot="1">
      <c r="A72" s="244" t="s">
        <v>1023</v>
      </c>
      <c r="B72" s="245" t="s">
        <v>1024</v>
      </c>
      <c r="C72" s="246" t="s">
        <v>1025</v>
      </c>
      <c r="D72" s="254" t="s">
        <v>1026</v>
      </c>
      <c r="E72" s="255" t="s">
        <v>1027</v>
      </c>
    </row>
    <row r="73" spans="1:5" s="260" customFormat="1" ht="19.5" thickBot="1">
      <c r="A73" s="256" t="s">
        <v>810</v>
      </c>
      <c r="B73" s="290" t="s">
        <v>1054</v>
      </c>
      <c r="C73" s="258">
        <f>C74+C81+C87+C92</f>
        <v>137152</v>
      </c>
      <c r="D73" s="258"/>
      <c r="E73" s="258">
        <f>E74+E81+E87+E92</f>
        <v>136545</v>
      </c>
    </row>
    <row r="74" spans="1:5" ht="17.25" outlineLevel="1" thickBot="1">
      <c r="A74" s="261" t="s">
        <v>811</v>
      </c>
      <c r="B74" s="291" t="s">
        <v>1055</v>
      </c>
      <c r="C74" s="263">
        <f>SUM(C75:C80)</f>
        <v>136189</v>
      </c>
      <c r="D74" s="264"/>
      <c r="E74" s="263">
        <f>SUM(E75:E80)</f>
        <v>136189</v>
      </c>
    </row>
    <row r="75" spans="1:5" ht="15.75" outlineLevel="2">
      <c r="A75" s="265" t="s">
        <v>812</v>
      </c>
      <c r="B75" s="292" t="s">
        <v>1056</v>
      </c>
      <c r="C75" s="267">
        <f>'Mérleg(éves)'!D78</f>
        <v>0</v>
      </c>
      <c r="D75" s="267"/>
      <c r="E75" s="267">
        <f>'Mérleg(éves)'!F78</f>
        <v>0</v>
      </c>
    </row>
    <row r="76" spans="1:5" ht="15.75" outlineLevel="2">
      <c r="A76" s="268" t="s">
        <v>813</v>
      </c>
      <c r="B76" s="236" t="s">
        <v>1057</v>
      </c>
      <c r="C76" s="267">
        <f>'Mérleg(éves)'!D79</f>
        <v>0</v>
      </c>
      <c r="D76" s="270"/>
      <c r="E76" s="267">
        <f>'Mérleg(éves)'!F79</f>
        <v>0</v>
      </c>
    </row>
    <row r="77" spans="1:5" ht="15.75" outlineLevel="2">
      <c r="A77" s="268" t="s">
        <v>814</v>
      </c>
      <c r="B77" s="236" t="s">
        <v>1058</v>
      </c>
      <c r="C77" s="267">
        <f>'Mérleg(éves)'!D80</f>
        <v>0</v>
      </c>
      <c r="D77" s="270"/>
      <c r="E77" s="267">
        <f>'Mérleg(éves)'!F80</f>
        <v>0</v>
      </c>
    </row>
    <row r="78" spans="1:5" ht="15.75" outlineLevel="2">
      <c r="A78" s="268" t="s">
        <v>815</v>
      </c>
      <c r="B78" s="293" t="s">
        <v>1059</v>
      </c>
      <c r="C78" s="267">
        <f>'Mérleg(éves)'!D81</f>
        <v>0</v>
      </c>
      <c r="D78" s="270"/>
      <c r="E78" s="267">
        <f>'Mérleg(éves)'!F81</f>
        <v>0</v>
      </c>
    </row>
    <row r="79" spans="1:5" ht="15.75" outlineLevel="2">
      <c r="A79" s="268" t="s">
        <v>816</v>
      </c>
      <c r="B79" s="293" t="s">
        <v>1060</v>
      </c>
      <c r="C79" s="267">
        <f>'Mérleg(éves)'!D82</f>
        <v>136189</v>
      </c>
      <c r="D79" s="270"/>
      <c r="E79" s="267">
        <f>'Mérleg(éves)'!F82</f>
        <v>136189</v>
      </c>
    </row>
    <row r="80" spans="1:5" ht="16.5" outlineLevel="2" thickBot="1">
      <c r="A80" s="271" t="s">
        <v>817</v>
      </c>
      <c r="B80" s="294" t="s">
        <v>1061</v>
      </c>
      <c r="C80" s="267">
        <f>'Mérleg(éves)'!D83</f>
        <v>0</v>
      </c>
      <c r="D80" s="273"/>
      <c r="E80" s="267">
        <f>'Mérleg(éves)'!F83</f>
        <v>0</v>
      </c>
    </row>
    <row r="81" spans="1:5" ht="17.25" outlineLevel="1" thickBot="1">
      <c r="A81" s="261" t="s">
        <v>818</v>
      </c>
      <c r="B81" s="291" t="s">
        <v>1062</v>
      </c>
      <c r="C81" s="263">
        <f>SUM(C82:C86)</f>
        <v>165</v>
      </c>
      <c r="D81" s="264"/>
      <c r="E81" s="263">
        <f>SUM(E82:E86)</f>
        <v>185</v>
      </c>
    </row>
    <row r="82" spans="1:5" ht="15.75" outlineLevel="2">
      <c r="A82" s="265" t="s">
        <v>819</v>
      </c>
      <c r="B82" s="292" t="s">
        <v>1063</v>
      </c>
      <c r="C82" s="267">
        <f>'Mérleg(éves)'!D85</f>
        <v>0</v>
      </c>
      <c r="D82" s="267"/>
      <c r="E82" s="267">
        <f>'Mérleg(éves)'!F85</f>
        <v>0</v>
      </c>
    </row>
    <row r="83" spans="1:5" ht="15.75" outlineLevel="2">
      <c r="A83" s="265" t="s">
        <v>820</v>
      </c>
      <c r="B83" s="293" t="s">
        <v>1064</v>
      </c>
      <c r="C83" s="267">
        <f>'Mérleg(éves)'!D86</f>
        <v>0</v>
      </c>
      <c r="D83" s="267"/>
      <c r="E83" s="267">
        <f>'Mérleg(éves)'!F86</f>
        <v>0</v>
      </c>
    </row>
    <row r="84" spans="1:5" ht="15.75" outlineLevel="2">
      <c r="A84" s="268" t="s">
        <v>821</v>
      </c>
      <c r="B84" s="293" t="s">
        <v>1065</v>
      </c>
      <c r="C84" s="267">
        <f>'Mérleg(éves)'!D87</f>
        <v>0</v>
      </c>
      <c r="D84" s="267"/>
      <c r="E84" s="267">
        <f>'Mérleg(éves)'!F87</f>
        <v>0</v>
      </c>
    </row>
    <row r="85" spans="1:5" ht="15.75" outlineLevel="2">
      <c r="A85" s="268" t="s">
        <v>822</v>
      </c>
      <c r="B85" s="295" t="s">
        <v>1066</v>
      </c>
      <c r="C85" s="267">
        <f>'Mérleg(éves)'!D88</f>
        <v>0</v>
      </c>
      <c r="D85" s="267"/>
      <c r="E85" s="267">
        <f>'Mérleg(éves)'!F88</f>
        <v>0</v>
      </c>
    </row>
    <row r="86" spans="1:5" ht="16.5" outlineLevel="2" thickBot="1">
      <c r="A86" s="271" t="s">
        <v>823</v>
      </c>
      <c r="B86" s="296" t="s">
        <v>1067</v>
      </c>
      <c r="C86" s="267">
        <f>'Mérleg(éves)'!D89</f>
        <v>165</v>
      </c>
      <c r="D86" s="267"/>
      <c r="E86" s="267">
        <f>'Mérleg(éves)'!F89</f>
        <v>185</v>
      </c>
    </row>
    <row r="87" spans="1:5" ht="17.25" outlineLevel="1" thickBot="1">
      <c r="A87" s="261" t="s">
        <v>824</v>
      </c>
      <c r="B87" s="297" t="s">
        <v>1068</v>
      </c>
      <c r="C87" s="263">
        <f>SUM(C88:C91)</f>
        <v>0</v>
      </c>
      <c r="D87" s="264"/>
      <c r="E87" s="263">
        <f>SUM(E88:E91)</f>
        <v>0</v>
      </c>
    </row>
    <row r="88" spans="1:5" ht="15.75" outlineLevel="2">
      <c r="A88" s="265" t="s">
        <v>825</v>
      </c>
      <c r="B88" s="298" t="s">
        <v>1069</v>
      </c>
      <c r="C88" s="267">
        <f>'Mérleg(éves)'!D91</f>
        <v>0</v>
      </c>
      <c r="D88" s="267"/>
      <c r="E88" s="267">
        <f>'Mérleg(éves)'!F91</f>
        <v>0</v>
      </c>
    </row>
    <row r="89" spans="1:5" ht="15.75" outlineLevel="2">
      <c r="A89" s="268" t="s">
        <v>826</v>
      </c>
      <c r="B89" s="295" t="s">
        <v>1070</v>
      </c>
      <c r="C89" s="267">
        <f>'Mérleg(éves)'!D92</f>
        <v>0</v>
      </c>
      <c r="D89" s="267"/>
      <c r="E89" s="267">
        <f>'Mérleg(éves)'!F92</f>
        <v>0</v>
      </c>
    </row>
    <row r="90" spans="1:5" ht="15.75" outlineLevel="2">
      <c r="A90" s="268" t="s">
        <v>827</v>
      </c>
      <c r="B90" s="295" t="s">
        <v>1071</v>
      </c>
      <c r="C90" s="267">
        <f>'Mérleg(éves)'!D93</f>
        <v>0</v>
      </c>
      <c r="D90" s="267"/>
      <c r="E90" s="267">
        <f>'Mérleg(éves)'!F93</f>
        <v>0</v>
      </c>
    </row>
    <row r="91" spans="1:5" ht="16.5" outlineLevel="2" thickBot="1">
      <c r="A91" s="271" t="s">
        <v>828</v>
      </c>
      <c r="B91" s="294" t="s">
        <v>1072</v>
      </c>
      <c r="C91" s="267">
        <f>'Mérleg(éves)'!D94</f>
        <v>0</v>
      </c>
      <c r="D91" s="267"/>
      <c r="E91" s="267">
        <f>'Mérleg(éves)'!F94</f>
        <v>0</v>
      </c>
    </row>
    <row r="92" spans="1:5" ht="17.25" outlineLevel="1" thickBot="1">
      <c r="A92" s="261" t="s">
        <v>829</v>
      </c>
      <c r="B92" s="291" t="s">
        <v>1073</v>
      </c>
      <c r="C92" s="263">
        <f>SUM(C93:C94)</f>
        <v>798</v>
      </c>
      <c r="D92" s="264"/>
      <c r="E92" s="263">
        <f>SUM(E93:E94)</f>
        <v>171</v>
      </c>
    </row>
    <row r="93" spans="1:5" ht="15.75" outlineLevel="2">
      <c r="A93" s="265" t="s">
        <v>830</v>
      </c>
      <c r="B93" s="292" t="s">
        <v>1074</v>
      </c>
      <c r="C93" s="267">
        <f>'Mérleg(éves)'!D96</f>
        <v>37</v>
      </c>
      <c r="D93" s="267"/>
      <c r="E93" s="267">
        <f>'Mérleg(éves)'!F96</f>
        <v>37</v>
      </c>
    </row>
    <row r="94" spans="1:5" ht="16.5" outlineLevel="2" thickBot="1">
      <c r="A94" s="299" t="s">
        <v>831</v>
      </c>
      <c r="B94" s="296" t="s">
        <v>1075</v>
      </c>
      <c r="C94" s="267">
        <f>'Mérleg(éves)'!D97</f>
        <v>761</v>
      </c>
      <c r="D94" s="267"/>
      <c r="E94" s="267">
        <f>'Mérleg(éves)'!F97</f>
        <v>134</v>
      </c>
    </row>
    <row r="95" spans="1:5" s="260" customFormat="1" ht="19.5" thickBot="1">
      <c r="A95" s="256" t="s">
        <v>832</v>
      </c>
      <c r="B95" s="290" t="s">
        <v>1076</v>
      </c>
      <c r="C95" s="258">
        <f>SUM(C96:C98)</f>
        <v>32101</v>
      </c>
      <c r="D95" s="258"/>
      <c r="E95" s="258">
        <f>SUM(E96:E98)</f>
        <v>32100</v>
      </c>
    </row>
    <row r="96" spans="1:5" s="260" customFormat="1" ht="18.75" outlineLevel="1">
      <c r="A96" s="265" t="s">
        <v>833</v>
      </c>
      <c r="B96" s="292" t="s">
        <v>1077</v>
      </c>
      <c r="C96" s="267">
        <f>'Mérleg(éves)'!D99</f>
        <v>0</v>
      </c>
      <c r="D96" s="267"/>
      <c r="E96" s="267">
        <f>'Mérleg(éves)'!F99</f>
        <v>0</v>
      </c>
    </row>
    <row r="97" spans="1:5" s="260" customFormat="1" ht="18.75" outlineLevel="1">
      <c r="A97" s="268" t="s">
        <v>834</v>
      </c>
      <c r="B97" s="293" t="s">
        <v>1078</v>
      </c>
      <c r="C97" s="267">
        <f>'Mérleg(éves)'!D100</f>
        <v>1</v>
      </c>
      <c r="D97" s="267"/>
      <c r="E97" s="267">
        <f>'Mérleg(éves)'!F100</f>
        <v>0</v>
      </c>
    </row>
    <row r="98" spans="1:5" s="260" customFormat="1" ht="19.5" outlineLevel="1" thickBot="1">
      <c r="A98" s="276" t="s">
        <v>835</v>
      </c>
      <c r="B98" s="293" t="s">
        <v>1079</v>
      </c>
      <c r="C98" s="267">
        <f>'Mérleg(éves)'!D101</f>
        <v>32100</v>
      </c>
      <c r="D98" s="267"/>
      <c r="E98" s="267">
        <f>'Mérleg(éves)'!F101</f>
        <v>32100</v>
      </c>
    </row>
    <row r="99" spans="1:5" s="302" customFormat="1" ht="20.25" thickBot="1">
      <c r="A99" s="256" t="s">
        <v>838</v>
      </c>
      <c r="B99" s="300" t="s">
        <v>1080</v>
      </c>
      <c r="C99" s="258">
        <f>C17+C73+C95</f>
        <v>169253</v>
      </c>
      <c r="D99" s="301">
        <v>0</v>
      </c>
      <c r="E99" s="258">
        <f>E17+E73+E95</f>
        <v>168645</v>
      </c>
    </row>
    <row r="100" spans="1:7" s="302" customFormat="1" ht="15.75" customHeight="1">
      <c r="A100" s="303"/>
      <c r="B100" s="304"/>
      <c r="C100" s="305"/>
      <c r="D100" s="305"/>
      <c r="E100" s="391"/>
      <c r="F100" s="391"/>
      <c r="G100" s="391"/>
    </row>
    <row r="101" spans="1:5" s="302" customFormat="1" ht="15.75" customHeight="1">
      <c r="A101" s="303"/>
      <c r="B101" s="304"/>
      <c r="C101" s="305"/>
      <c r="D101" s="305"/>
      <c r="E101" s="305"/>
    </row>
    <row r="102" spans="1:5" s="302" customFormat="1" ht="15.75" customHeight="1">
      <c r="A102" s="303"/>
      <c r="B102" s="304"/>
      <c r="C102" s="305"/>
      <c r="D102" s="305"/>
      <c r="E102" s="305"/>
    </row>
    <row r="103" spans="1:5" s="302" customFormat="1" ht="15.75" customHeight="1">
      <c r="A103" s="303"/>
      <c r="B103" s="304"/>
      <c r="C103" s="305"/>
      <c r="D103" s="305"/>
      <c r="E103" s="305"/>
    </row>
    <row r="104" spans="1:5" s="302" customFormat="1" ht="15.75" customHeight="1">
      <c r="A104" s="303"/>
      <c r="B104" s="304"/>
      <c r="C104" s="305"/>
      <c r="D104" s="305"/>
      <c r="E104" s="305"/>
    </row>
    <row r="105" spans="1:5" s="302" customFormat="1" ht="15.75" customHeight="1">
      <c r="A105" s="303"/>
      <c r="B105" s="304"/>
      <c r="C105" s="305"/>
      <c r="D105" s="305"/>
      <c r="E105" s="305"/>
    </row>
    <row r="106" spans="1:5" s="302" customFormat="1" ht="15.75" customHeight="1">
      <c r="A106" s="303"/>
      <c r="B106" s="304"/>
      <c r="C106" s="305"/>
      <c r="D106" s="305"/>
      <c r="E106" s="305"/>
    </row>
    <row r="107" spans="1:5" ht="15.75" customHeight="1">
      <c r="A107" s="306"/>
      <c r="B107" s="280"/>
      <c r="C107" s="307"/>
      <c r="D107" s="307"/>
      <c r="E107" s="307"/>
    </row>
    <row r="108" spans="1:5" ht="15.75" customHeight="1">
      <c r="A108" s="306"/>
      <c r="B108" s="280"/>
      <c r="C108" s="307"/>
      <c r="D108" s="307"/>
      <c r="E108" s="307"/>
    </row>
    <row r="109" spans="1:5" ht="15.75" customHeight="1">
      <c r="A109" s="283" t="s">
        <v>1016</v>
      </c>
      <c r="B109" s="284" t="str">
        <f>B51</f>
        <v>Budapest, 2014.02.25</v>
      </c>
      <c r="C109" s="285" t="s">
        <v>1053</v>
      </c>
      <c r="D109" s="286"/>
      <c r="E109" s="287"/>
    </row>
    <row r="110" spans="1:5" ht="15.75" customHeight="1">
      <c r="A110" s="282"/>
      <c r="B110" s="280"/>
      <c r="C110" s="217"/>
      <c r="D110" s="288" t="s">
        <v>1017</v>
      </c>
      <c r="E110" s="281"/>
    </row>
    <row r="111" spans="1:5" ht="15.75" customHeight="1">
      <c r="A111" s="308"/>
      <c r="B111" s="309"/>
      <c r="C111" s="286"/>
      <c r="D111" s="286"/>
      <c r="E111" s="286"/>
    </row>
    <row r="112" spans="1:5" ht="15.75" customHeight="1">
      <c r="A112" s="308"/>
      <c r="B112" s="309"/>
      <c r="C112" s="286"/>
      <c r="D112" s="286"/>
      <c r="E112" s="286"/>
    </row>
    <row r="113" spans="1:5" ht="15.75" customHeight="1">
      <c r="A113" s="308"/>
      <c r="B113" s="309"/>
      <c r="C113" s="286"/>
      <c r="D113" s="286"/>
      <c r="E113" s="286"/>
    </row>
    <row r="114" spans="1:5" ht="15.75" customHeight="1">
      <c r="A114" s="308"/>
      <c r="B114" s="309"/>
      <c r="C114" s="286"/>
      <c r="D114" s="286"/>
      <c r="E114" s="286"/>
    </row>
    <row r="115" spans="1:5" ht="15.75">
      <c r="A115" s="241"/>
      <c r="B115" s="310"/>
      <c r="C115" s="238"/>
      <c r="D115" s="238"/>
      <c r="E115" s="238"/>
    </row>
    <row r="116" spans="1:5" ht="15.75">
      <c r="A116" s="241"/>
      <c r="B116" s="295" t="str">
        <f>B2</f>
        <v>12590395-4110-113-01.</v>
      </c>
      <c r="C116" s="238"/>
      <c r="D116" s="238"/>
      <c r="E116" s="238"/>
    </row>
    <row r="117" spans="1:5" ht="15.75">
      <c r="A117" s="241"/>
      <c r="B117" s="222" t="str">
        <f>B3</f>
        <v>Statistical number</v>
      </c>
      <c r="C117" s="238"/>
      <c r="D117" s="238"/>
      <c r="E117" s="238"/>
    </row>
    <row r="118" spans="1:5" ht="16.5" thickBot="1">
      <c r="A118" s="241"/>
      <c r="B118" s="222"/>
      <c r="C118" s="238"/>
      <c r="D118" s="238"/>
      <c r="E118" s="238"/>
    </row>
    <row r="119" spans="1:5" ht="21.75" thickBot="1" thickTop="1">
      <c r="A119" s="241"/>
      <c r="B119" s="310"/>
      <c r="C119" s="238"/>
      <c r="D119" s="311">
        <v>13</v>
      </c>
      <c r="E119" s="238"/>
    </row>
    <row r="120" spans="1:5" ht="16.5" thickTop="1">
      <c r="A120" s="241"/>
      <c r="B120" s="295" t="str">
        <f>B6</f>
        <v>01-09-879212</v>
      </c>
      <c r="C120" s="238"/>
      <c r="D120" s="238"/>
      <c r="E120" s="238"/>
    </row>
    <row r="121" spans="1:5" ht="15.75">
      <c r="A121" s="241"/>
      <c r="B121" s="222" t="str">
        <f>B7</f>
        <v>Registration number</v>
      </c>
      <c r="C121" s="238"/>
      <c r="D121" s="238"/>
      <c r="E121" s="238"/>
    </row>
    <row r="122" spans="1:5" ht="15.75">
      <c r="A122" s="241"/>
      <c r="B122" s="222"/>
      <c r="C122" s="238"/>
      <c r="D122" s="238"/>
      <c r="E122" s="238"/>
    </row>
    <row r="123" spans="1:5" ht="15.75">
      <c r="A123" s="241"/>
      <c r="B123" s="310"/>
      <c r="C123" s="238"/>
      <c r="D123" s="238"/>
      <c r="E123" s="238"/>
    </row>
    <row r="124" spans="1:2" ht="19.5" thickBot="1">
      <c r="A124" s="312"/>
      <c r="B124" s="313" t="str">
        <f>B10</f>
        <v>ÚJFÖLD Kft.</v>
      </c>
    </row>
    <row r="125" spans="1:5" ht="15.75">
      <c r="A125" s="241"/>
      <c r="B125" s="222" t="s">
        <v>1081</v>
      </c>
      <c r="C125" s="238"/>
      <c r="D125" s="238"/>
      <c r="E125" s="238"/>
    </row>
    <row r="126" spans="4:5" ht="15.75">
      <c r="D126" s="307"/>
      <c r="E126" s="307"/>
    </row>
    <row r="127" spans="1:5" ht="16.5" thickBot="1">
      <c r="A127" s="306"/>
      <c r="B127" s="314"/>
      <c r="C127" s="307"/>
      <c r="D127" s="243"/>
      <c r="E127" s="243" t="str">
        <f>E13</f>
        <v>amounts in THUF</v>
      </c>
    </row>
    <row r="128" spans="1:5" ht="15.75">
      <c r="A128" s="244" t="s">
        <v>1019</v>
      </c>
      <c r="B128" s="315" t="s">
        <v>1020</v>
      </c>
      <c r="C128" s="316" t="str">
        <f>C14</f>
        <v>31.12.2002</v>
      </c>
      <c r="D128" s="247" t="s">
        <v>1021</v>
      </c>
      <c r="E128" s="248" t="str">
        <f>E14</f>
        <v>31.12.2003</v>
      </c>
    </row>
    <row r="129" spans="1:5" ht="16.5" thickBot="1">
      <c r="A129" s="249"/>
      <c r="B129" s="317"/>
      <c r="C129" s="318"/>
      <c r="D129" s="252" t="s">
        <v>1082</v>
      </c>
      <c r="E129" s="253"/>
    </row>
    <row r="130" spans="1:5" ht="16.5" thickBot="1">
      <c r="A130" s="244" t="s">
        <v>1023</v>
      </c>
      <c r="B130" s="315" t="s">
        <v>1024</v>
      </c>
      <c r="C130" s="316" t="s">
        <v>1025</v>
      </c>
      <c r="D130" s="316" t="s">
        <v>1026</v>
      </c>
      <c r="E130" s="319" t="str">
        <f>E16</f>
        <v>e</v>
      </c>
    </row>
    <row r="131" spans="1:5" s="260" customFormat="1" ht="19.5" thickBot="1">
      <c r="A131" s="320" t="s">
        <v>841</v>
      </c>
      <c r="B131" s="321" t="s">
        <v>1083</v>
      </c>
      <c r="C131" s="258">
        <f>+C132+C134+C135+C136+C137+C138+C139</f>
        <v>-3577</v>
      </c>
      <c r="D131" s="258"/>
      <c r="E131" s="258">
        <f>+E132+E134+E135+E136+E137+E138+E139</f>
        <v>10132</v>
      </c>
    </row>
    <row r="132" spans="1:5" ht="16.5" thickBot="1">
      <c r="A132" s="323" t="s">
        <v>842</v>
      </c>
      <c r="B132" s="291" t="s">
        <v>1084</v>
      </c>
      <c r="C132" s="264">
        <f>'Mérleg(éves)'!D135</f>
        <v>18000</v>
      </c>
      <c r="D132" s="324"/>
      <c r="E132" s="264">
        <f>'Mérleg(éves)'!F135</f>
        <v>18000</v>
      </c>
    </row>
    <row r="133" spans="1:5" ht="16.5" thickBot="1">
      <c r="A133" s="325" t="s">
        <v>843</v>
      </c>
      <c r="B133" s="326" t="s">
        <v>1114</v>
      </c>
      <c r="C133" s="264">
        <f>'Mérleg(éves)'!D136</f>
        <v>0</v>
      </c>
      <c r="D133" s="327"/>
      <c r="E133" s="264">
        <f>'Mérleg(éves)'!F136</f>
        <v>0</v>
      </c>
    </row>
    <row r="134" spans="1:5" ht="16.5" thickBot="1">
      <c r="A134" s="325" t="s">
        <v>844</v>
      </c>
      <c r="B134" s="328" t="s">
        <v>1115</v>
      </c>
      <c r="C134" s="264">
        <f>'Mérleg(éves)'!D137</f>
        <v>0</v>
      </c>
      <c r="D134" s="324"/>
      <c r="E134" s="264">
        <f>'Mérleg(éves)'!F137</f>
        <v>0</v>
      </c>
    </row>
    <row r="135" spans="1:5" ht="16.5" thickBot="1">
      <c r="A135" s="325" t="s">
        <v>845</v>
      </c>
      <c r="B135" s="328" t="s">
        <v>1116</v>
      </c>
      <c r="C135" s="264">
        <f>'Mérleg(éves)'!D138</f>
        <v>0</v>
      </c>
      <c r="D135" s="324"/>
      <c r="E135" s="264">
        <f>'Mérleg(éves)'!F138</f>
        <v>0</v>
      </c>
    </row>
    <row r="136" spans="1:5" ht="16.5" thickBot="1">
      <c r="A136" s="325" t="s">
        <v>846</v>
      </c>
      <c r="B136" s="328" t="s">
        <v>1117</v>
      </c>
      <c r="C136" s="264">
        <f>'Mérleg(éves)'!D139</f>
        <v>-110261</v>
      </c>
      <c r="D136" s="324"/>
      <c r="E136" s="264">
        <f>'Mérleg(éves)'!F139</f>
        <v>-123577</v>
      </c>
    </row>
    <row r="137" spans="1:5" ht="16.5" thickBot="1">
      <c r="A137" s="325" t="s">
        <v>847</v>
      </c>
      <c r="B137" s="328" t="s">
        <v>34</v>
      </c>
      <c r="C137" s="264">
        <f>'Mérleg(éves)'!D140</f>
        <v>102000</v>
      </c>
      <c r="D137" s="324"/>
      <c r="E137" s="264">
        <f>'Mérleg(éves)'!F140</f>
        <v>123577</v>
      </c>
    </row>
    <row r="138" spans="1:5" ht="16.5" thickBot="1">
      <c r="A138" s="325" t="s">
        <v>848</v>
      </c>
      <c r="B138" s="328" t="s">
        <v>1118</v>
      </c>
      <c r="C138" s="264">
        <f>'Mérleg(éves)'!D141</f>
        <v>0</v>
      </c>
      <c r="D138" s="324"/>
      <c r="E138" s="264">
        <f>'Mérleg(éves)'!F141</f>
        <v>0</v>
      </c>
    </row>
    <row r="139" spans="1:6" ht="16.5" thickBot="1">
      <c r="A139" s="329" t="s">
        <v>849</v>
      </c>
      <c r="B139" s="330" t="s">
        <v>1119</v>
      </c>
      <c r="C139" s="264">
        <f>'Mérleg(éves)'!D142</f>
        <v>-13316</v>
      </c>
      <c r="D139" s="331"/>
      <c r="E139" s="264">
        <f>'Mérleg(éves)'!F142</f>
        <v>-7868</v>
      </c>
      <c r="F139" s="346"/>
    </row>
    <row r="140" spans="1:5" s="260" customFormat="1" ht="19.5" thickBot="1">
      <c r="A140" s="320" t="s">
        <v>850</v>
      </c>
      <c r="B140" s="321" t="s">
        <v>1120</v>
      </c>
      <c r="C140" s="259">
        <f>SUM(C141:C143)</f>
        <v>0</v>
      </c>
      <c r="D140" s="322"/>
      <c r="E140" s="259">
        <f>SUM(E141:E143)</f>
        <v>0</v>
      </c>
    </row>
    <row r="141" spans="1:5" ht="15.75" outlineLevel="1">
      <c r="A141" s="323" t="s">
        <v>851</v>
      </c>
      <c r="B141" s="292" t="s">
        <v>1121</v>
      </c>
      <c r="C141" s="267">
        <f>'Mérleg(éves)'!D144</f>
        <v>0</v>
      </c>
      <c r="D141" s="332"/>
      <c r="E141" s="267">
        <f>'Mérleg(éves)'!F144</f>
        <v>0</v>
      </c>
    </row>
    <row r="142" spans="1:5" ht="15.75" outlineLevel="1">
      <c r="A142" s="325" t="s">
        <v>852</v>
      </c>
      <c r="B142" s="293" t="s">
        <v>1122</v>
      </c>
      <c r="C142" s="267">
        <f>'Mérleg(éves)'!D145</f>
        <v>0</v>
      </c>
      <c r="D142" s="333"/>
      <c r="E142" s="267">
        <f>'Mérleg(éves)'!F145</f>
        <v>0</v>
      </c>
    </row>
    <row r="143" spans="1:5" ht="16.5" outlineLevel="1" thickBot="1">
      <c r="A143" s="329" t="s">
        <v>853</v>
      </c>
      <c r="B143" s="296" t="s">
        <v>1123</v>
      </c>
      <c r="C143" s="267">
        <f>'Mérleg(éves)'!D146</f>
        <v>0</v>
      </c>
      <c r="D143" s="334"/>
      <c r="E143" s="267">
        <f>'Mérleg(éves)'!F146</f>
        <v>0</v>
      </c>
    </row>
    <row r="144" spans="1:5" s="260" customFormat="1" ht="19.5" thickBot="1">
      <c r="A144" s="320" t="s">
        <v>854</v>
      </c>
      <c r="B144" s="321" t="s">
        <v>1220</v>
      </c>
      <c r="C144" s="258">
        <f>C145+C180+C189</f>
        <v>104345</v>
      </c>
      <c r="D144" s="322"/>
      <c r="E144" s="258">
        <f>E145+E180+E189</f>
        <v>83456</v>
      </c>
    </row>
    <row r="145" spans="1:5" ht="17.25" thickBot="1">
      <c r="A145" s="335" t="s">
        <v>855</v>
      </c>
      <c r="B145" s="328" t="s">
        <v>1124</v>
      </c>
      <c r="C145" s="263">
        <f>SUM(C146:C148)</f>
        <v>0</v>
      </c>
      <c r="D145" s="336"/>
      <c r="E145" s="263">
        <f>SUM(E146:E148)</f>
        <v>0</v>
      </c>
    </row>
    <row r="146" spans="1:5" ht="15.75" outlineLevel="1">
      <c r="A146" s="323" t="s">
        <v>856</v>
      </c>
      <c r="B146" s="337" t="s">
        <v>1125</v>
      </c>
      <c r="C146" s="267">
        <f>'Mérleg(éves)'!D149</f>
        <v>0</v>
      </c>
      <c r="D146" s="338"/>
      <c r="E146" s="267">
        <f>'Mérleg(éves)'!F149</f>
        <v>0</v>
      </c>
    </row>
    <row r="147" spans="1:5" ht="15.75" outlineLevel="1">
      <c r="A147" s="325" t="s">
        <v>857</v>
      </c>
      <c r="B147" s="339" t="s">
        <v>1126</v>
      </c>
      <c r="C147" s="267">
        <f>'Mérleg(éves)'!D150</f>
        <v>0</v>
      </c>
      <c r="D147" s="340"/>
      <c r="E147" s="267">
        <f>'Mérleg(éves)'!F150</f>
        <v>0</v>
      </c>
    </row>
    <row r="148" spans="1:5" ht="16.5" outlineLevel="1" thickBot="1">
      <c r="A148" s="341" t="s">
        <v>858</v>
      </c>
      <c r="B148" s="342" t="s">
        <v>1127</v>
      </c>
      <c r="C148" s="278">
        <f>'Mérleg(éves)'!D151</f>
        <v>0</v>
      </c>
      <c r="D148" s="343"/>
      <c r="E148" s="278">
        <f>'Mérleg(éves)'!F151</f>
        <v>0</v>
      </c>
    </row>
    <row r="149" spans="1:5" s="302" customFormat="1" ht="15.75" customHeight="1">
      <c r="A149" s="303"/>
      <c r="B149" s="304"/>
      <c r="C149" s="305"/>
      <c r="D149" s="305"/>
      <c r="E149" s="305"/>
    </row>
    <row r="150" spans="1:5" s="302" customFormat="1" ht="15.75" customHeight="1">
      <c r="A150" s="303"/>
      <c r="B150" s="304"/>
      <c r="C150" s="305"/>
      <c r="D150" s="305"/>
      <c r="E150" s="305"/>
    </row>
    <row r="151" spans="1:5" s="302" customFormat="1" ht="15.75" customHeight="1">
      <c r="A151" s="303"/>
      <c r="B151" s="304"/>
      <c r="C151" s="305"/>
      <c r="D151" s="305"/>
      <c r="E151" s="305"/>
    </row>
    <row r="152" spans="1:5" s="302" customFormat="1" ht="15.75" customHeight="1">
      <c r="A152" s="303"/>
      <c r="B152" s="304"/>
      <c r="C152" s="305"/>
      <c r="D152" s="305"/>
      <c r="E152" s="305"/>
    </row>
    <row r="153" spans="1:5" s="302" customFormat="1" ht="15.75" customHeight="1">
      <c r="A153" s="303"/>
      <c r="B153" s="304"/>
      <c r="C153" s="305"/>
      <c r="D153" s="305"/>
      <c r="E153" s="305"/>
    </row>
    <row r="154" spans="1:5" s="302" customFormat="1" ht="15.75" customHeight="1">
      <c r="A154" s="303"/>
      <c r="B154" s="304"/>
      <c r="C154" s="305"/>
      <c r="D154" s="305"/>
      <c r="E154" s="305"/>
    </row>
    <row r="155" spans="1:5" s="302" customFormat="1" ht="15.75" customHeight="1">
      <c r="A155" s="303"/>
      <c r="B155" s="304"/>
      <c r="C155" s="305"/>
      <c r="D155" s="305"/>
      <c r="E155" s="305"/>
    </row>
    <row r="156" spans="1:5" ht="15.75" customHeight="1">
      <c r="A156" s="306"/>
      <c r="B156" s="280"/>
      <c r="C156" s="307"/>
      <c r="D156" s="307"/>
      <c r="E156" s="307"/>
    </row>
    <row r="157" spans="1:5" ht="15.75" customHeight="1">
      <c r="A157" s="306"/>
      <c r="B157" s="280"/>
      <c r="C157" s="307"/>
      <c r="D157" s="307"/>
      <c r="E157" s="307"/>
    </row>
    <row r="158" spans="1:5" ht="15.75" customHeight="1">
      <c r="A158" s="283" t="s">
        <v>1016</v>
      </c>
      <c r="B158" s="284" t="str">
        <f>B51</f>
        <v>Budapest, 2014.02.25</v>
      </c>
      <c r="C158" s="285" t="s">
        <v>1053</v>
      </c>
      <c r="D158" s="286"/>
      <c r="E158" s="287"/>
    </row>
    <row r="159" spans="1:5" ht="15.75" customHeight="1">
      <c r="A159" s="282"/>
      <c r="B159" s="280"/>
      <c r="C159" s="217"/>
      <c r="D159" s="288" t="s">
        <v>1017</v>
      </c>
      <c r="E159" s="281"/>
    </row>
    <row r="160" spans="1:5" ht="15.75" customHeight="1">
      <c r="A160" s="308"/>
      <c r="B160" s="309"/>
      <c r="C160" s="286"/>
      <c r="D160" s="286"/>
      <c r="E160" s="286"/>
    </row>
    <row r="161" spans="1:5" ht="15.75" customHeight="1">
      <c r="A161" s="308"/>
      <c r="B161" s="309"/>
      <c r="C161" s="286"/>
      <c r="D161" s="286"/>
      <c r="E161" s="286"/>
    </row>
    <row r="162" spans="1:5" ht="15.75" customHeight="1">
      <c r="A162" s="308"/>
      <c r="B162" s="309"/>
      <c r="C162" s="286"/>
      <c r="D162" s="286"/>
      <c r="E162" s="286"/>
    </row>
    <row r="163" spans="1:5" ht="15.75" customHeight="1">
      <c r="A163" s="308"/>
      <c r="B163" s="309"/>
      <c r="C163" s="286"/>
      <c r="D163" s="286"/>
      <c r="E163" s="286"/>
    </row>
    <row r="164" spans="1:5" ht="15.75" customHeight="1">
      <c r="A164" s="241"/>
      <c r="B164" s="310"/>
      <c r="C164" s="238"/>
      <c r="D164" s="238"/>
      <c r="E164" s="238"/>
    </row>
    <row r="165" spans="1:5" ht="15.75" customHeight="1">
      <c r="A165" s="241"/>
      <c r="B165" s="295" t="str">
        <f>B2</f>
        <v>12590395-4110-113-01.</v>
      </c>
      <c r="C165" s="238"/>
      <c r="D165" s="238"/>
      <c r="E165" s="238"/>
    </row>
    <row r="166" spans="1:5" ht="15.75" customHeight="1">
      <c r="A166" s="241"/>
      <c r="B166" s="222" t="str">
        <f>B3</f>
        <v>Statistical number</v>
      </c>
      <c r="C166" s="238"/>
      <c r="D166" s="238"/>
      <c r="E166" s="238"/>
    </row>
    <row r="167" spans="1:5" ht="15.75" customHeight="1" thickBot="1">
      <c r="A167" s="241"/>
      <c r="B167" s="222"/>
      <c r="C167" s="238"/>
      <c r="D167" s="238"/>
      <c r="E167" s="238"/>
    </row>
    <row r="168" spans="1:5" ht="21.75" customHeight="1" thickBot="1" thickTop="1">
      <c r="A168" s="241"/>
      <c r="B168" s="310"/>
      <c r="C168" s="238"/>
      <c r="D168" s="235">
        <v>14</v>
      </c>
      <c r="E168" s="238"/>
    </row>
    <row r="169" spans="1:5" ht="15.75" customHeight="1" thickTop="1">
      <c r="A169" s="241"/>
      <c r="B169" s="295" t="str">
        <f>B6</f>
        <v>01-09-879212</v>
      </c>
      <c r="C169" s="238"/>
      <c r="D169" s="238"/>
      <c r="E169" s="238"/>
    </row>
    <row r="170" spans="1:5" ht="15.75" customHeight="1">
      <c r="A170" s="241"/>
      <c r="B170" s="222" t="str">
        <f>B7</f>
        <v>Registration number</v>
      </c>
      <c r="C170" s="238"/>
      <c r="D170" s="238"/>
      <c r="E170" s="238"/>
    </row>
    <row r="171" spans="1:5" ht="15.75" customHeight="1">
      <c r="A171" s="241"/>
      <c r="B171" s="222"/>
      <c r="C171" s="238"/>
      <c r="D171" s="238"/>
      <c r="E171" s="238"/>
    </row>
    <row r="172" spans="1:5" ht="15.75" customHeight="1">
      <c r="A172" s="241"/>
      <c r="B172" s="310"/>
      <c r="C172" s="238"/>
      <c r="D172" s="238"/>
      <c r="E172" s="238"/>
    </row>
    <row r="173" spans="1:2" ht="19.5" customHeight="1" thickBot="1">
      <c r="A173" s="312"/>
      <c r="B173" s="313" t="str">
        <f>B10</f>
        <v>ÚJFÖLD Kft.</v>
      </c>
    </row>
    <row r="174" spans="1:5" ht="15.75" customHeight="1">
      <c r="A174" s="241"/>
      <c r="B174" s="222" t="str">
        <f>B125</f>
        <v>BALANCE SHEET Liabilities and equity</v>
      </c>
      <c r="C174" s="238"/>
      <c r="D174" s="238"/>
      <c r="E174" s="238"/>
    </row>
    <row r="175" spans="4:5" ht="15.75">
      <c r="D175" s="307"/>
      <c r="E175" s="307"/>
    </row>
    <row r="176" spans="1:5" ht="16.5" thickBot="1">
      <c r="A176" s="306"/>
      <c r="B176" s="314"/>
      <c r="C176" s="307"/>
      <c r="D176" s="243"/>
      <c r="E176" s="243" t="str">
        <f>E13</f>
        <v>amounts in THUF</v>
      </c>
    </row>
    <row r="177" spans="1:5" ht="15.75">
      <c r="A177" s="244" t="s">
        <v>1019</v>
      </c>
      <c r="B177" s="315" t="s">
        <v>1020</v>
      </c>
      <c r="C177" s="316" t="str">
        <f>+C14</f>
        <v>31.12.2002</v>
      </c>
      <c r="D177" s="247" t="s">
        <v>1021</v>
      </c>
      <c r="E177" s="319" t="str">
        <f>+E14</f>
        <v>31.12.2003</v>
      </c>
    </row>
    <row r="178" spans="1:5" ht="16.5" thickBot="1">
      <c r="A178" s="249"/>
      <c r="B178" s="317"/>
      <c r="C178" s="318"/>
      <c r="D178" s="252" t="s">
        <v>1082</v>
      </c>
      <c r="E178" s="253"/>
    </row>
    <row r="179" spans="1:5" ht="16.5" thickBot="1">
      <c r="A179" s="244" t="s">
        <v>1023</v>
      </c>
      <c r="B179" s="315" t="s">
        <v>1024</v>
      </c>
      <c r="C179" s="316" t="s">
        <v>1025</v>
      </c>
      <c r="D179" s="316" t="s">
        <v>1026</v>
      </c>
      <c r="E179" s="319" t="s">
        <v>1027</v>
      </c>
    </row>
    <row r="180" spans="1:5" ht="17.25" thickBot="1">
      <c r="A180" s="335" t="s">
        <v>859</v>
      </c>
      <c r="B180" s="344" t="s">
        <v>1128</v>
      </c>
      <c r="C180" s="263">
        <f>SUM(C181:C188)</f>
        <v>104345</v>
      </c>
      <c r="D180" s="336"/>
      <c r="E180" s="263">
        <f>SUM(E181:E188)</f>
        <v>83151</v>
      </c>
    </row>
    <row r="181" spans="1:5" ht="15.75" outlineLevel="1">
      <c r="A181" s="323" t="s">
        <v>860</v>
      </c>
      <c r="B181" s="292" t="s">
        <v>1129</v>
      </c>
      <c r="C181" s="267">
        <f>'Mérleg(éves)'!D193</f>
        <v>0</v>
      </c>
      <c r="D181" s="332"/>
      <c r="E181" s="267">
        <f>'Mérleg(éves)'!F193</f>
        <v>0</v>
      </c>
    </row>
    <row r="182" spans="1:5" ht="15.75" outlineLevel="1">
      <c r="A182" s="325" t="s">
        <v>861</v>
      </c>
      <c r="B182" s="293" t="s">
        <v>1130</v>
      </c>
      <c r="C182" s="267">
        <f>'Mérleg(éves)'!D194</f>
        <v>0</v>
      </c>
      <c r="D182" s="333"/>
      <c r="E182" s="267">
        <f>'Mérleg(éves)'!F194</f>
        <v>0</v>
      </c>
    </row>
    <row r="183" spans="1:10" ht="15.75" outlineLevel="1">
      <c r="A183" s="345" t="s">
        <v>862</v>
      </c>
      <c r="B183" s="293" t="s">
        <v>1131</v>
      </c>
      <c r="C183" s="267">
        <f>'Mérleg(éves)'!D195</f>
        <v>0</v>
      </c>
      <c r="D183" s="333"/>
      <c r="E183" s="267">
        <f>'Mérleg(éves)'!F195</f>
        <v>0</v>
      </c>
      <c r="I183" s="234"/>
      <c r="J183" s="346"/>
    </row>
    <row r="184" spans="1:5" ht="15.75" outlineLevel="1">
      <c r="A184" s="325" t="s">
        <v>863</v>
      </c>
      <c r="B184" s="293" t="s">
        <v>1132</v>
      </c>
      <c r="C184" s="267">
        <f>'Mérleg(éves)'!D196</f>
        <v>0</v>
      </c>
      <c r="D184" s="333"/>
      <c r="E184" s="267">
        <f>'Mérleg(éves)'!F196</f>
        <v>0</v>
      </c>
    </row>
    <row r="185" spans="1:5" ht="15.75" outlineLevel="1">
      <c r="A185" s="325" t="s">
        <v>864</v>
      </c>
      <c r="B185" s="293" t="s">
        <v>1133</v>
      </c>
      <c r="C185" s="267">
        <f>'Mérleg(éves)'!D197</f>
        <v>0</v>
      </c>
      <c r="D185" s="333"/>
      <c r="E185" s="267">
        <f>'Mérleg(éves)'!F197</f>
        <v>0</v>
      </c>
    </row>
    <row r="186" spans="1:5" ht="15.75" outlineLevel="1">
      <c r="A186" s="325" t="s">
        <v>865</v>
      </c>
      <c r="B186" s="293" t="s">
        <v>1134</v>
      </c>
      <c r="C186" s="267">
        <f>'Mérleg(éves)'!D198</f>
        <v>104345</v>
      </c>
      <c r="D186" s="333"/>
      <c r="E186" s="267">
        <f>'Mérleg(éves)'!F198</f>
        <v>83151</v>
      </c>
    </row>
    <row r="187" spans="1:5" ht="15.75" outlineLevel="1">
      <c r="A187" s="325" t="s">
        <v>866</v>
      </c>
      <c r="B187" s="293" t="s">
        <v>1135</v>
      </c>
      <c r="C187" s="267">
        <f>'Mérleg(éves)'!D199</f>
        <v>0</v>
      </c>
      <c r="D187" s="333"/>
      <c r="E187" s="267">
        <f>'Mérleg(éves)'!F199</f>
        <v>0</v>
      </c>
    </row>
    <row r="188" spans="1:5" ht="16.5" outlineLevel="1" thickBot="1">
      <c r="A188" s="347" t="s">
        <v>867</v>
      </c>
      <c r="B188" s="296" t="s">
        <v>1136</v>
      </c>
      <c r="C188" s="267">
        <f>'Mérleg(éves)'!D200</f>
        <v>0</v>
      </c>
      <c r="D188" s="334"/>
      <c r="E188" s="267">
        <f>'Mérleg(éves)'!F200</f>
        <v>0</v>
      </c>
    </row>
    <row r="189" spans="1:5" ht="17.25" thickBot="1">
      <c r="A189" s="335" t="s">
        <v>868</v>
      </c>
      <c r="B189" s="344" t="s">
        <v>1137</v>
      </c>
      <c r="C189" s="263">
        <f>SUM(C190:C198)</f>
        <v>0</v>
      </c>
      <c r="D189" s="263"/>
      <c r="E189" s="263">
        <f>SUM(E190:E198)</f>
        <v>305</v>
      </c>
    </row>
    <row r="190" spans="1:5" ht="15.75" outlineLevel="1">
      <c r="A190" s="323" t="s">
        <v>870</v>
      </c>
      <c r="B190" s="337" t="s">
        <v>1138</v>
      </c>
      <c r="C190" s="267">
        <f>'Mérleg(éves)'!D202</f>
        <v>0</v>
      </c>
      <c r="D190" s="338"/>
      <c r="E190" s="267">
        <f>'Mérleg(éves)'!F202</f>
        <v>0</v>
      </c>
    </row>
    <row r="191" spans="1:5" ht="15.75" outlineLevel="1">
      <c r="A191" s="325" t="s">
        <v>871</v>
      </c>
      <c r="B191" s="293" t="s">
        <v>1139</v>
      </c>
      <c r="C191" s="267">
        <f>'Mérleg(éves)'!D203</f>
        <v>0</v>
      </c>
      <c r="D191" s="340"/>
      <c r="E191" s="267">
        <f>'Mérleg(éves)'!F203</f>
        <v>0</v>
      </c>
    </row>
    <row r="192" spans="1:5" ht="15.75" outlineLevel="1">
      <c r="A192" s="325" t="s">
        <v>872</v>
      </c>
      <c r="B192" s="348" t="s">
        <v>1140</v>
      </c>
      <c r="C192" s="267">
        <f>'Mérleg(éves)'!D204</f>
        <v>0</v>
      </c>
      <c r="D192" s="349"/>
      <c r="E192" s="267">
        <f>'Mérleg(éves)'!F204</f>
        <v>0</v>
      </c>
    </row>
    <row r="193" spans="1:5" ht="15.75" outlineLevel="1">
      <c r="A193" s="325" t="s">
        <v>873</v>
      </c>
      <c r="B193" s="293" t="s">
        <v>1141</v>
      </c>
      <c r="C193" s="267">
        <f>'Mérleg(éves)'!D205</f>
        <v>0</v>
      </c>
      <c r="D193" s="270"/>
      <c r="E193" s="267">
        <f>'Mérleg(éves)'!F205</f>
        <v>0</v>
      </c>
    </row>
    <row r="194" spans="1:5" ht="15.75" outlineLevel="1">
      <c r="A194" s="325" t="s">
        <v>874</v>
      </c>
      <c r="B194" s="348" t="s">
        <v>1142</v>
      </c>
      <c r="C194" s="267">
        <f>'Mérleg(éves)'!D206</f>
        <v>0</v>
      </c>
      <c r="D194" s="333"/>
      <c r="E194" s="267">
        <f>'Mérleg(éves)'!F206</f>
        <v>305</v>
      </c>
    </row>
    <row r="195" spans="1:5" ht="15.75" outlineLevel="1">
      <c r="A195" s="325" t="s">
        <v>875</v>
      </c>
      <c r="B195" s="293" t="s">
        <v>1143</v>
      </c>
      <c r="C195" s="267">
        <f>'Mérleg(éves)'!D207</f>
        <v>0</v>
      </c>
      <c r="D195" s="333"/>
      <c r="E195" s="267">
        <f>'Mérleg(éves)'!F207</f>
        <v>0</v>
      </c>
    </row>
    <row r="196" spans="1:5" ht="15.75" outlineLevel="1">
      <c r="A196" s="325" t="s">
        <v>876</v>
      </c>
      <c r="B196" s="293" t="s">
        <v>1144</v>
      </c>
      <c r="C196" s="267">
        <f>'Mérleg(éves)'!D208</f>
        <v>0</v>
      </c>
      <c r="D196" s="333"/>
      <c r="E196" s="267">
        <f>'Mérleg(éves)'!F208</f>
        <v>0</v>
      </c>
    </row>
    <row r="197" spans="1:5" ht="15.75" outlineLevel="1">
      <c r="A197" s="325" t="s">
        <v>877</v>
      </c>
      <c r="B197" s="293" t="s">
        <v>1145</v>
      </c>
      <c r="C197" s="267">
        <f>'Mérleg(éves)'!D209</f>
        <v>0</v>
      </c>
      <c r="D197" s="333"/>
      <c r="E197" s="267">
        <f>'Mérleg(éves)'!F209</f>
        <v>0</v>
      </c>
    </row>
    <row r="198" spans="1:5" ht="16.5" outlineLevel="1" thickBot="1">
      <c r="A198" s="329" t="s">
        <v>878</v>
      </c>
      <c r="B198" s="296" t="s">
        <v>1146</v>
      </c>
      <c r="C198" s="267">
        <f>'Mérleg(éves)'!D210</f>
        <v>0</v>
      </c>
      <c r="D198" s="334"/>
      <c r="E198" s="267">
        <f>'Mérleg(éves)'!F210</f>
        <v>0</v>
      </c>
    </row>
    <row r="199" spans="1:5" s="260" customFormat="1" ht="19.5" thickBot="1">
      <c r="A199" s="320" t="s">
        <v>879</v>
      </c>
      <c r="B199" s="350" t="s">
        <v>1147</v>
      </c>
      <c r="C199" s="258">
        <f>SUM(C200:C202)</f>
        <v>68485</v>
      </c>
      <c r="D199" s="351"/>
      <c r="E199" s="258">
        <f>SUM(E200:E202)</f>
        <v>75057</v>
      </c>
    </row>
    <row r="200" spans="1:5" ht="15.75" outlineLevel="1">
      <c r="A200" s="323" t="s">
        <v>880</v>
      </c>
      <c r="B200" s="292" t="s">
        <v>1148</v>
      </c>
      <c r="C200" s="267">
        <f>'Mérleg(éves)'!D212</f>
        <v>0</v>
      </c>
      <c r="D200" s="338"/>
      <c r="E200" s="267">
        <f>'Mérleg(éves)'!F212</f>
        <v>0</v>
      </c>
    </row>
    <row r="201" spans="1:5" ht="15.75" outlineLevel="1">
      <c r="A201" s="325" t="s">
        <v>881</v>
      </c>
      <c r="B201" s="293" t="s">
        <v>1149</v>
      </c>
      <c r="C201" s="267">
        <f>'Mérleg(éves)'!D213</f>
        <v>68485</v>
      </c>
      <c r="D201" s="340"/>
      <c r="E201" s="267">
        <f>'Mérleg(éves)'!F213</f>
        <v>75057</v>
      </c>
    </row>
    <row r="202" spans="1:5" ht="16.5" outlineLevel="1" thickBot="1">
      <c r="A202" s="341" t="s">
        <v>882</v>
      </c>
      <c r="B202" s="293" t="s">
        <v>1150</v>
      </c>
      <c r="C202" s="267">
        <f>'Mérleg(éves)'!D214</f>
        <v>0</v>
      </c>
      <c r="D202" s="340"/>
      <c r="E202" s="267">
        <f>'Mérleg(éves)'!F214</f>
        <v>0</v>
      </c>
    </row>
    <row r="203" spans="1:5" s="302" customFormat="1" ht="20.25" thickBot="1">
      <c r="A203" s="320" t="s">
        <v>883</v>
      </c>
      <c r="B203" s="290" t="s">
        <v>1151</v>
      </c>
      <c r="C203" s="258">
        <f>C199+C144+C140+C131</f>
        <v>169253</v>
      </c>
      <c r="D203" s="352"/>
      <c r="E203" s="258">
        <f>E199+E144+E140+E131</f>
        <v>168645</v>
      </c>
    </row>
    <row r="204" spans="1:5" ht="15.75">
      <c r="A204" s="241"/>
      <c r="B204" s="242"/>
      <c r="C204" s="238"/>
      <c r="D204" s="238"/>
      <c r="E204" s="238"/>
    </row>
    <row r="205" spans="1:5" ht="15.75">
      <c r="A205" s="241"/>
      <c r="B205" s="242"/>
      <c r="C205" s="238"/>
      <c r="D205" s="238"/>
      <c r="E205" s="238"/>
    </row>
    <row r="206" spans="1:5" ht="15.75">
      <c r="A206" s="241"/>
      <c r="B206" s="242"/>
      <c r="C206" s="238"/>
      <c r="D206" s="238"/>
      <c r="E206" s="238"/>
    </row>
    <row r="207" spans="1:5" ht="15.75">
      <c r="A207" s="241"/>
      <c r="B207" s="242"/>
      <c r="C207" s="238"/>
      <c r="D207" s="238"/>
      <c r="E207" s="238"/>
    </row>
    <row r="208" spans="1:5" ht="15.75">
      <c r="A208" s="241"/>
      <c r="B208" s="242"/>
      <c r="C208" s="238"/>
      <c r="D208" s="238"/>
      <c r="E208" s="238"/>
    </row>
    <row r="209" spans="1:5" ht="15.75">
      <c r="A209" s="241"/>
      <c r="B209" s="242"/>
      <c r="C209" s="238"/>
      <c r="D209" s="238"/>
      <c r="E209" s="238"/>
    </row>
    <row r="210" spans="1:5" ht="15.75">
      <c r="A210" s="241"/>
      <c r="B210" s="242"/>
      <c r="C210" s="238"/>
      <c r="D210" s="238"/>
      <c r="E210" s="238"/>
    </row>
    <row r="211" spans="1:5" ht="15.75">
      <c r="A211" s="241"/>
      <c r="B211" s="242"/>
      <c r="C211" s="238"/>
      <c r="D211" s="238"/>
      <c r="E211" s="238"/>
    </row>
    <row r="212" spans="1:5" ht="15.75">
      <c r="A212" s="241"/>
      <c r="B212" s="242"/>
      <c r="C212" s="238"/>
      <c r="D212" s="238"/>
      <c r="E212" s="238"/>
    </row>
    <row r="213" spans="1:5" ht="15.75">
      <c r="A213" s="353" t="str">
        <f>A109</f>
        <v>Date:</v>
      </c>
      <c r="B213" s="219" t="str">
        <f>B109</f>
        <v>Budapest, 2014.02.25</v>
      </c>
      <c r="C213" s="285" t="s">
        <v>1053</v>
      </c>
      <c r="D213" s="286"/>
      <c r="E213" s="287"/>
    </row>
    <row r="214" spans="1:5" ht="15.75">
      <c r="A214" s="312"/>
      <c r="B214" s="353"/>
      <c r="C214" s="217"/>
      <c r="D214" s="288" t="s">
        <v>1017</v>
      </c>
      <c r="E214" s="281"/>
    </row>
    <row r="215" spans="1:5" ht="15.75">
      <c r="A215" s="312"/>
      <c r="B215" s="353"/>
      <c r="C215" s="286"/>
      <c r="D215" s="286"/>
      <c r="E215" s="286"/>
    </row>
    <row r="216" spans="1:5" ht="15.75">
      <c r="A216" s="312"/>
      <c r="B216" s="353"/>
      <c r="C216" s="286"/>
      <c r="D216" s="286"/>
      <c r="E216" s="286"/>
    </row>
    <row r="217" spans="1:5" ht="15.75">
      <c r="A217" s="312"/>
      <c r="B217" s="353"/>
      <c r="C217" s="286"/>
      <c r="D217" s="286"/>
      <c r="E217" s="286"/>
    </row>
    <row r="218" spans="1:5" ht="15.75">
      <c r="A218" s="312"/>
      <c r="B218" s="353"/>
      <c r="C218" s="286"/>
      <c r="D218" s="286"/>
      <c r="E218" s="286"/>
    </row>
    <row r="219" spans="1:5" ht="15.75">
      <c r="A219" s="241"/>
      <c r="B219" s="310"/>
      <c r="C219" s="238"/>
      <c r="D219" s="238"/>
      <c r="E219" s="238"/>
    </row>
    <row r="220" spans="1:5" ht="15.75">
      <c r="A220" s="241"/>
      <c r="B220" s="295" t="str">
        <f>B2</f>
        <v>12590395-4110-113-01.</v>
      </c>
      <c r="C220" s="238"/>
      <c r="D220" s="238"/>
      <c r="E220" s="238"/>
    </row>
    <row r="221" spans="1:5" ht="15.75">
      <c r="A221" s="241"/>
      <c r="B221" s="222" t="str">
        <f>B3</f>
        <v>Statistical number</v>
      </c>
      <c r="C221" s="238"/>
      <c r="D221" s="238"/>
      <c r="E221" s="238"/>
    </row>
    <row r="222" spans="1:5" ht="16.5" thickBot="1">
      <c r="A222" s="241"/>
      <c r="B222" s="222"/>
      <c r="C222" s="238"/>
      <c r="D222" s="238"/>
      <c r="E222" s="238"/>
    </row>
    <row r="223" spans="1:5" ht="21.75" customHeight="1" thickBot="1" thickTop="1">
      <c r="A223" s="241"/>
      <c r="B223" s="310"/>
      <c r="C223" s="238"/>
      <c r="D223" s="311">
        <v>21</v>
      </c>
      <c r="E223" s="238"/>
    </row>
    <row r="224" spans="1:5" ht="16.5" thickTop="1">
      <c r="A224" s="241"/>
      <c r="B224" s="295" t="str">
        <f>B6</f>
        <v>01-09-879212</v>
      </c>
      <c r="C224" s="238"/>
      <c r="D224" s="238"/>
      <c r="E224" s="238"/>
    </row>
    <row r="225" spans="1:5" ht="15.75">
      <c r="A225" s="241"/>
      <c r="B225" s="222" t="str">
        <f>B7</f>
        <v>Registration number</v>
      </c>
      <c r="C225" s="238"/>
      <c r="D225" s="238"/>
      <c r="E225" s="238"/>
    </row>
    <row r="226" spans="1:5" ht="15.75">
      <c r="A226" s="241"/>
      <c r="B226" s="222"/>
      <c r="C226" s="238"/>
      <c r="D226" s="238"/>
      <c r="E226" s="238"/>
    </row>
    <row r="227" spans="1:5" ht="15.75">
      <c r="A227" s="241"/>
      <c r="B227" s="222"/>
      <c r="C227" s="238"/>
      <c r="D227" s="238"/>
      <c r="E227" s="238"/>
    </row>
    <row r="228" spans="1:5" ht="19.5" thickBot="1">
      <c r="A228" s="241"/>
      <c r="B228" s="354" t="str">
        <f>B10</f>
        <v>ÚJFÖLD Kft.</v>
      </c>
      <c r="C228" s="238"/>
      <c r="D228" s="238"/>
      <c r="E228" s="238"/>
    </row>
    <row r="229" spans="2:5" ht="15.75">
      <c r="B229" s="219" t="s">
        <v>1152</v>
      </c>
      <c r="C229" s="238"/>
      <c r="D229" s="238"/>
      <c r="E229" s="238"/>
    </row>
    <row r="230" spans="1:5" ht="15.75">
      <c r="A230" s="241"/>
      <c r="B230" s="242" t="s">
        <v>1153</v>
      </c>
      <c r="C230" s="238"/>
      <c r="D230" s="238"/>
      <c r="E230" s="238"/>
    </row>
    <row r="231" spans="1:5" ht="15.75">
      <c r="A231" s="241"/>
      <c r="B231" s="242"/>
      <c r="C231" s="238"/>
      <c r="D231" s="238"/>
      <c r="E231" s="238"/>
    </row>
    <row r="232" spans="1:5" ht="16.5" thickBot="1">
      <c r="A232" s="306"/>
      <c r="B232" s="314"/>
      <c r="C232" s="307"/>
      <c r="D232" s="243"/>
      <c r="E232" s="243" t="str">
        <f>E127</f>
        <v>amounts in THUF</v>
      </c>
    </row>
    <row r="233" spans="1:5" ht="15.75">
      <c r="A233" s="244" t="s">
        <v>1154</v>
      </c>
      <c r="B233" s="355" t="s">
        <v>1155</v>
      </c>
      <c r="C233" s="923" t="s">
        <v>114</v>
      </c>
      <c r="D233" s="247" t="s">
        <v>1021</v>
      </c>
      <c r="E233" s="925" t="s">
        <v>114</v>
      </c>
    </row>
    <row r="234" spans="1:5" ht="16.5" thickBot="1">
      <c r="A234" s="249"/>
      <c r="B234" s="356"/>
      <c r="C234" s="924"/>
      <c r="D234" s="252" t="s">
        <v>1082</v>
      </c>
      <c r="E234" s="926"/>
    </row>
    <row r="235" spans="1:5" ht="16.5" thickBot="1">
      <c r="A235" s="357" t="s">
        <v>1023</v>
      </c>
      <c r="B235" s="358" t="s">
        <v>1024</v>
      </c>
      <c r="C235" s="359" t="s">
        <v>1025</v>
      </c>
      <c r="D235" s="360" t="s">
        <v>1026</v>
      </c>
      <c r="E235" s="360" t="s">
        <v>1027</v>
      </c>
    </row>
    <row r="236" spans="1:5" ht="16.5">
      <c r="A236" s="361" t="s">
        <v>798</v>
      </c>
      <c r="B236" s="362" t="s">
        <v>1156</v>
      </c>
      <c r="C236" s="392">
        <f>'Eredmény(éves)'!D19</f>
        <v>0</v>
      </c>
      <c r="D236" s="363"/>
      <c r="E236" s="392">
        <f>'Eredmény(éves)'!F19</f>
        <v>0</v>
      </c>
    </row>
    <row r="237" spans="1:5" ht="17.25" thickBot="1">
      <c r="A237" s="364" t="s">
        <v>799</v>
      </c>
      <c r="B237" s="365" t="s">
        <v>1157</v>
      </c>
      <c r="C237" s="392">
        <f>'Eredmény(éves)'!D20</f>
        <v>0</v>
      </c>
      <c r="D237" s="366"/>
      <c r="E237" s="392">
        <f>'Eredmény(éves)'!F20</f>
        <v>0</v>
      </c>
    </row>
    <row r="238" spans="1:5" s="371" customFormat="1" ht="17.25" thickBot="1">
      <c r="A238" s="367" t="s">
        <v>672</v>
      </c>
      <c r="B238" s="368" t="s">
        <v>1158</v>
      </c>
      <c r="C238" s="369">
        <f>SUM(C236:C237)</f>
        <v>0</v>
      </c>
      <c r="D238" s="370"/>
      <c r="E238" s="369">
        <f>SUM(E236:E237)</f>
        <v>0</v>
      </c>
    </row>
    <row r="239" spans="1:5" ht="16.5">
      <c r="A239" s="372" t="s">
        <v>800</v>
      </c>
      <c r="B239" s="373" t="s">
        <v>1159</v>
      </c>
      <c r="C239" s="392">
        <f>'Eredmény(éves)'!D22</f>
        <v>0</v>
      </c>
      <c r="D239" s="374"/>
      <c r="E239" s="392">
        <f>'Eredmény(éves)'!F22</f>
        <v>0</v>
      </c>
    </row>
    <row r="240" spans="1:5" ht="17.25" thickBot="1">
      <c r="A240" s="364" t="s">
        <v>801</v>
      </c>
      <c r="B240" s="365" t="s">
        <v>1160</v>
      </c>
      <c r="C240" s="392">
        <f>'Eredmény(éves)'!D23</f>
        <v>0</v>
      </c>
      <c r="D240" s="366"/>
      <c r="E240" s="392">
        <f>'Eredmény(éves)'!F23</f>
        <v>0</v>
      </c>
    </row>
    <row r="241" spans="1:5" s="371" customFormat="1" ht="16.5" thickBot="1">
      <c r="A241" s="367" t="s">
        <v>690</v>
      </c>
      <c r="B241" s="368" t="s">
        <v>1161</v>
      </c>
      <c r="C241" s="369">
        <f>SUM(C239:C240)</f>
        <v>0</v>
      </c>
      <c r="D241" s="375"/>
      <c r="E241" s="369">
        <f>SUM(E239:E240)</f>
        <v>0</v>
      </c>
    </row>
    <row r="242" spans="1:5" s="371" customFormat="1" ht="16.5" thickBot="1">
      <c r="A242" s="376" t="s">
        <v>694</v>
      </c>
      <c r="B242" s="377" t="s">
        <v>1162</v>
      </c>
      <c r="C242" s="369">
        <f>'Eredmény(éves)'!D25</f>
        <v>12</v>
      </c>
      <c r="D242" s="378"/>
      <c r="E242" s="369">
        <f>'Eredmény(éves)'!F25</f>
        <v>12</v>
      </c>
    </row>
    <row r="243" spans="1:5" ht="16.5">
      <c r="A243" s="372"/>
      <c r="B243" s="379" t="s">
        <v>1163</v>
      </c>
      <c r="C243" s="392">
        <f>'Eredmény(éves)'!D26</f>
        <v>0</v>
      </c>
      <c r="D243" s="374"/>
      <c r="E243" s="392">
        <f>'Eredmény(éves)'!F26</f>
        <v>0</v>
      </c>
    </row>
    <row r="244" spans="1:5" ht="16.5">
      <c r="A244" s="380" t="s">
        <v>802</v>
      </c>
      <c r="B244" s="381" t="s">
        <v>1164</v>
      </c>
      <c r="C244" s="392">
        <f>'Eredmény(éves)'!D27</f>
        <v>0</v>
      </c>
      <c r="D244" s="382"/>
      <c r="E244" s="392">
        <f>'Eredmény(éves)'!F27</f>
        <v>0</v>
      </c>
    </row>
    <row r="245" spans="1:5" ht="16.5">
      <c r="A245" s="380" t="s">
        <v>803</v>
      </c>
      <c r="B245" s="381" t="s">
        <v>1165</v>
      </c>
      <c r="C245" s="392">
        <f>'Eredmény(éves)'!D28</f>
        <v>1550</v>
      </c>
      <c r="D245" s="382"/>
      <c r="E245" s="392">
        <f>'Eredmény(éves)'!F28</f>
        <v>1166</v>
      </c>
    </row>
    <row r="246" spans="1:5" ht="16.5">
      <c r="A246" s="380" t="s">
        <v>804</v>
      </c>
      <c r="B246" s="381" t="s">
        <v>1166</v>
      </c>
      <c r="C246" s="392">
        <f>'Eredmény(éves)'!D29</f>
        <v>436</v>
      </c>
      <c r="D246" s="382"/>
      <c r="E246" s="392">
        <f>'Eredmény(éves)'!F29</f>
        <v>71</v>
      </c>
    </row>
    <row r="247" spans="1:5" ht="16.5">
      <c r="A247" s="380" t="s">
        <v>805</v>
      </c>
      <c r="B247" s="381" t="s">
        <v>1167</v>
      </c>
      <c r="C247" s="392">
        <f>'Eredmény(éves)'!D30</f>
        <v>0</v>
      </c>
      <c r="D247" s="382"/>
      <c r="E247" s="392">
        <f>'Eredmény(éves)'!F30</f>
        <v>0</v>
      </c>
    </row>
    <row r="248" spans="1:5" ht="17.25" thickBot="1">
      <c r="A248" s="364" t="s">
        <v>806</v>
      </c>
      <c r="B248" s="365" t="s">
        <v>1168</v>
      </c>
      <c r="C248" s="392">
        <f>'Eredmény(éves)'!D31</f>
        <v>0</v>
      </c>
      <c r="D248" s="366"/>
      <c r="E248" s="392">
        <f>'Eredmény(éves)'!F31</f>
        <v>0</v>
      </c>
    </row>
    <row r="249" spans="1:5" s="371" customFormat="1" ht="16.5" thickBot="1">
      <c r="A249" s="367" t="s">
        <v>703</v>
      </c>
      <c r="B249" s="368" t="s">
        <v>1169</v>
      </c>
      <c r="C249" s="369">
        <f>SUM(C244:C248)</f>
        <v>1986</v>
      </c>
      <c r="D249" s="375"/>
      <c r="E249" s="369">
        <f>SUM(E244:E248)</f>
        <v>1237</v>
      </c>
    </row>
    <row r="250" spans="1:5" ht="16.5">
      <c r="A250" s="372" t="s">
        <v>722</v>
      </c>
      <c r="B250" s="373" t="s">
        <v>1178</v>
      </c>
      <c r="C250" s="392">
        <f>'Eredmény(éves)'!D33</f>
        <v>0</v>
      </c>
      <c r="D250" s="374"/>
      <c r="E250" s="392">
        <f>'Eredmény(éves)'!F33</f>
        <v>0</v>
      </c>
    </row>
    <row r="251" spans="1:5" ht="16.5">
      <c r="A251" s="380" t="s">
        <v>723</v>
      </c>
      <c r="B251" s="381" t="s">
        <v>1179</v>
      </c>
      <c r="C251" s="392">
        <f>'Eredmény(éves)'!D34</f>
        <v>0</v>
      </c>
      <c r="D251" s="382"/>
      <c r="E251" s="392">
        <f>'Eredmény(éves)'!F34</f>
        <v>0</v>
      </c>
    </row>
    <row r="252" spans="1:5" ht="17.25" thickBot="1">
      <c r="A252" s="364" t="s">
        <v>724</v>
      </c>
      <c r="B252" s="365" t="s">
        <v>1180</v>
      </c>
      <c r="C252" s="392">
        <f>'Eredmény(éves)'!D35</f>
        <v>0</v>
      </c>
      <c r="D252" s="366"/>
      <c r="E252" s="392">
        <f>'Eredmény(éves)'!F35</f>
        <v>0</v>
      </c>
    </row>
    <row r="253" spans="1:5" s="371" customFormat="1" ht="16.5" thickBot="1">
      <c r="A253" s="367" t="s">
        <v>751</v>
      </c>
      <c r="B253" s="368" t="s">
        <v>1181</v>
      </c>
      <c r="C253" s="369">
        <f>SUM(C250:C252)</f>
        <v>0</v>
      </c>
      <c r="D253" s="369"/>
      <c r="E253" s="369">
        <f>SUM(E250:E252)</f>
        <v>0</v>
      </c>
    </row>
    <row r="254" spans="1:5" s="371" customFormat="1" ht="16.5" thickBot="1">
      <c r="A254" s="376" t="s">
        <v>752</v>
      </c>
      <c r="B254" s="377" t="s">
        <v>1182</v>
      </c>
      <c r="C254" s="369">
        <f>'Eredmény(éves)'!D37</f>
        <v>0</v>
      </c>
      <c r="D254" s="378"/>
      <c r="E254" s="369">
        <f>'Eredmény(éves)'!F37</f>
        <v>0</v>
      </c>
    </row>
    <row r="255" spans="1:5" s="371" customFormat="1" ht="16.5" thickBot="1">
      <c r="A255" s="376" t="s">
        <v>753</v>
      </c>
      <c r="B255" s="377" t="s">
        <v>1183</v>
      </c>
      <c r="C255" s="369">
        <f>'Eredmény(éves)'!D38</f>
        <v>0</v>
      </c>
      <c r="D255" s="378"/>
      <c r="E255" s="369">
        <f>'Eredmény(éves)'!F38</f>
        <v>159</v>
      </c>
    </row>
    <row r="256" spans="1:5" ht="17.25" thickBot="1">
      <c r="A256" s="383"/>
      <c r="B256" s="384" t="s">
        <v>1184</v>
      </c>
      <c r="C256" s="392">
        <f>'Eredmény(éves)'!D39</f>
        <v>0</v>
      </c>
      <c r="D256" s="385"/>
      <c r="E256" s="392">
        <f>'Eredmény(éves)'!F39</f>
        <v>0</v>
      </c>
    </row>
    <row r="257" spans="1:5" s="260" customFormat="1" ht="19.5" thickBot="1">
      <c r="A257" s="367" t="s">
        <v>755</v>
      </c>
      <c r="B257" s="386" t="s">
        <v>1185</v>
      </c>
      <c r="C257" s="258">
        <f>C238+C242+C241-C249-C253-C254-C255</f>
        <v>-1974</v>
      </c>
      <c r="D257" s="387"/>
      <c r="E257" s="258">
        <f>E238+E242+E241-E249-E253-E254-E255</f>
        <v>-1384</v>
      </c>
    </row>
    <row r="258" spans="1:5" s="260" customFormat="1" ht="15.75" customHeight="1">
      <c r="A258" s="241"/>
      <c r="B258" s="242"/>
      <c r="C258" s="238"/>
      <c r="D258" s="238"/>
      <c r="E258" s="238"/>
    </row>
    <row r="259" spans="1:5" s="260" customFormat="1" ht="15.75" customHeight="1">
      <c r="A259" s="241"/>
      <c r="B259" s="242"/>
      <c r="C259" s="238"/>
      <c r="D259" s="238"/>
      <c r="E259" s="238"/>
    </row>
    <row r="260" spans="1:5" s="260" customFormat="1" ht="15.75" customHeight="1">
      <c r="A260" s="241"/>
      <c r="B260" s="242"/>
      <c r="C260" s="238"/>
      <c r="D260" s="238"/>
      <c r="E260" s="238"/>
    </row>
    <row r="261" spans="1:5" s="260" customFormat="1" ht="15.75" customHeight="1">
      <c r="A261" s="241"/>
      <c r="B261" s="242"/>
      <c r="C261" s="238"/>
      <c r="D261" s="238"/>
      <c r="E261" s="238"/>
    </row>
    <row r="262" spans="1:5" s="260" customFormat="1" ht="15.75" customHeight="1">
      <c r="A262" s="241"/>
      <c r="B262" s="242"/>
      <c r="C262" s="238"/>
      <c r="D262" s="238"/>
      <c r="E262" s="238"/>
    </row>
    <row r="263" spans="1:5" s="260" customFormat="1" ht="15.75" customHeight="1">
      <c r="A263" s="241"/>
      <c r="B263" s="242"/>
      <c r="C263" s="238"/>
      <c r="D263" s="238"/>
      <c r="E263" s="238"/>
    </row>
    <row r="264" spans="1:5" s="260" customFormat="1" ht="15.75" customHeight="1">
      <c r="A264" s="241"/>
      <c r="B264" s="242"/>
      <c r="C264" s="238"/>
      <c r="D264" s="238"/>
      <c r="E264" s="238"/>
    </row>
    <row r="265" spans="1:5" s="260" customFormat="1" ht="15.75" customHeight="1">
      <c r="A265" s="241"/>
      <c r="B265" s="242"/>
      <c r="C265" s="238"/>
      <c r="D265" s="238"/>
      <c r="E265" s="238"/>
    </row>
    <row r="266" spans="1:5" s="260" customFormat="1" ht="15.75" customHeight="1">
      <c r="A266" s="241"/>
      <c r="B266" s="242"/>
      <c r="C266" s="238"/>
      <c r="D266" s="238"/>
      <c r="E266" s="238"/>
    </row>
    <row r="267" spans="1:5" s="260" customFormat="1" ht="15.75" customHeight="1">
      <c r="A267" s="353" t="str">
        <f>A109</f>
        <v>Date:</v>
      </c>
      <c r="B267" s="219" t="str">
        <f>B109</f>
        <v>Budapest, 2014.02.25</v>
      </c>
      <c r="C267" s="285" t="s">
        <v>1053</v>
      </c>
      <c r="D267" s="286"/>
      <c r="E267" s="287"/>
    </row>
    <row r="268" spans="1:5" s="260" customFormat="1" ht="15.75" customHeight="1">
      <c r="A268" s="353"/>
      <c r="B268" s="353"/>
      <c r="C268" s="217"/>
      <c r="D268" s="288" t="s">
        <v>1017</v>
      </c>
      <c r="E268" s="281"/>
    </row>
    <row r="269" spans="1:5" s="260" customFormat="1" ht="15.75" customHeight="1">
      <c r="A269" s="312"/>
      <c r="B269" s="353"/>
      <c r="C269" s="286"/>
      <c r="D269" s="286"/>
      <c r="E269" s="286"/>
    </row>
    <row r="270" spans="1:5" s="260" customFormat="1" ht="15.75" customHeight="1">
      <c r="A270" s="312"/>
      <c r="B270" s="353"/>
      <c r="C270" s="286"/>
      <c r="D270" s="286"/>
      <c r="E270" s="286"/>
    </row>
    <row r="271" spans="1:5" s="260" customFormat="1" ht="15.75" customHeight="1">
      <c r="A271" s="312"/>
      <c r="B271" s="353"/>
      <c r="C271" s="286"/>
      <c r="D271" s="286"/>
      <c r="E271" s="286"/>
    </row>
    <row r="272" spans="1:5" s="260" customFormat="1" ht="15.75" customHeight="1">
      <c r="A272" s="312"/>
      <c r="B272" s="353"/>
      <c r="C272" s="286"/>
      <c r="D272" s="286"/>
      <c r="E272" s="286"/>
    </row>
    <row r="273" spans="1:5" s="260" customFormat="1" ht="15.75" customHeight="1">
      <c r="A273" s="241"/>
      <c r="B273" s="310"/>
      <c r="C273" s="238"/>
      <c r="D273" s="238"/>
      <c r="E273" s="238"/>
    </row>
    <row r="274" spans="1:5" s="260" customFormat="1" ht="15.75" customHeight="1">
      <c r="A274" s="241"/>
      <c r="B274" s="295" t="str">
        <f>B2</f>
        <v>12590395-4110-113-01.</v>
      </c>
      <c r="C274" s="238"/>
      <c r="D274" s="238"/>
      <c r="E274" s="238"/>
    </row>
    <row r="275" spans="1:5" s="260" customFormat="1" ht="15.75" customHeight="1">
      <c r="A275" s="241"/>
      <c r="B275" s="222" t="str">
        <f>B3</f>
        <v>Statistical number</v>
      </c>
      <c r="C275" s="238"/>
      <c r="D275" s="238"/>
      <c r="E275" s="238"/>
    </row>
    <row r="276" spans="1:5" s="260" customFormat="1" ht="15.75" customHeight="1" thickBot="1">
      <c r="A276" s="241"/>
      <c r="B276" s="222"/>
      <c r="C276" s="238"/>
      <c r="D276" s="238"/>
      <c r="E276" s="238"/>
    </row>
    <row r="277" spans="1:5" s="260" customFormat="1" ht="21.75" customHeight="1" thickBot="1" thickTop="1">
      <c r="A277" s="241"/>
      <c r="B277" s="310"/>
      <c r="C277" s="238"/>
      <c r="D277" s="311">
        <v>22</v>
      </c>
      <c r="E277" s="238"/>
    </row>
    <row r="278" spans="1:5" s="260" customFormat="1" ht="15.75" customHeight="1" thickTop="1">
      <c r="A278" s="241"/>
      <c r="B278" s="295" t="str">
        <f>B6</f>
        <v>01-09-879212</v>
      </c>
      <c r="C278" s="238"/>
      <c r="D278" s="238"/>
      <c r="E278" s="238"/>
    </row>
    <row r="279" spans="1:5" s="260" customFormat="1" ht="15.75" customHeight="1">
      <c r="A279" s="241"/>
      <c r="B279" s="222" t="str">
        <f>B7</f>
        <v>Registration number</v>
      </c>
      <c r="C279" s="238"/>
      <c r="D279" s="238"/>
      <c r="E279" s="238"/>
    </row>
    <row r="280" spans="1:5" s="260" customFormat="1" ht="15.75" customHeight="1">
      <c r="A280" s="241"/>
      <c r="B280" s="222"/>
      <c r="C280" s="238"/>
      <c r="D280" s="238"/>
      <c r="E280" s="238"/>
    </row>
    <row r="281" spans="1:5" s="260" customFormat="1" ht="15.75" customHeight="1">
      <c r="A281" s="241"/>
      <c r="B281" s="222"/>
      <c r="C281" s="238"/>
      <c r="D281" s="238"/>
      <c r="E281" s="238"/>
    </row>
    <row r="282" spans="1:5" s="260" customFormat="1" ht="15.75" customHeight="1" thickBot="1">
      <c r="A282" s="241"/>
      <c r="B282" s="354" t="str">
        <f>B10</f>
        <v>ÚJFÖLD Kft.</v>
      </c>
      <c r="C282" s="238"/>
      <c r="D282" s="238"/>
      <c r="E282" s="238"/>
    </row>
    <row r="283" spans="1:5" s="260" customFormat="1" ht="15.75" customHeight="1">
      <c r="A283" s="232"/>
      <c r="B283" s="219" t="s">
        <v>1152</v>
      </c>
      <c r="C283" s="238"/>
      <c r="D283" s="238"/>
      <c r="E283" s="238"/>
    </row>
    <row r="284" spans="1:5" s="260" customFormat="1" ht="15.75" customHeight="1">
      <c r="A284" s="241"/>
      <c r="B284" s="242" t="s">
        <v>1153</v>
      </c>
      <c r="C284" s="238"/>
      <c r="D284" s="238"/>
      <c r="E284" s="238"/>
    </row>
    <row r="285" spans="1:5" s="260" customFormat="1" ht="15.75" customHeight="1">
      <c r="A285" s="241"/>
      <c r="B285" s="242"/>
      <c r="C285" s="238"/>
      <c r="D285" s="238"/>
      <c r="E285" s="238"/>
    </row>
    <row r="286" spans="1:5" s="260" customFormat="1" ht="15.75" customHeight="1" thickBot="1">
      <c r="A286" s="306"/>
      <c r="B286" s="314"/>
      <c r="C286" s="307"/>
      <c r="D286" s="243"/>
      <c r="E286" s="243" t="str">
        <f>E13</f>
        <v>amounts in THUF</v>
      </c>
    </row>
    <row r="287" spans="1:5" s="260" customFormat="1" ht="15.75" customHeight="1">
      <c r="A287" s="244" t="s">
        <v>1154</v>
      </c>
      <c r="B287" s="355" t="s">
        <v>1155</v>
      </c>
      <c r="C287" s="923" t="str">
        <f>+C233</f>
        <v>01.01.2002 31.12.2002</v>
      </c>
      <c r="D287" s="247" t="s">
        <v>1021</v>
      </c>
      <c r="E287" s="925" t="str">
        <f>+E233</f>
        <v>01.01.2002 31.12.2002</v>
      </c>
    </row>
    <row r="288" spans="1:5" s="260" customFormat="1" ht="15.75" customHeight="1" thickBot="1">
      <c r="A288" s="249"/>
      <c r="B288" s="356"/>
      <c r="C288" s="924"/>
      <c r="D288" s="252" t="s">
        <v>1082</v>
      </c>
      <c r="E288" s="926"/>
    </row>
    <row r="289" spans="1:5" s="260" customFormat="1" ht="15.75" customHeight="1" thickBot="1">
      <c r="A289" s="357" t="s">
        <v>1023</v>
      </c>
      <c r="B289" s="358" t="s">
        <v>1024</v>
      </c>
      <c r="C289" s="359" t="s">
        <v>1025</v>
      </c>
      <c r="D289" s="360" t="s">
        <v>1026</v>
      </c>
      <c r="E289" s="360" t="s">
        <v>1027</v>
      </c>
    </row>
    <row r="290" spans="1:5" ht="15.75">
      <c r="A290" s="361" t="s">
        <v>725</v>
      </c>
      <c r="B290" s="362" t="s">
        <v>1191</v>
      </c>
      <c r="C290" s="388">
        <f>'Eredmény(éves)'!D78</f>
        <v>0</v>
      </c>
      <c r="D290" s="363"/>
      <c r="E290" s="388">
        <f>'Eredmény(éves)'!F78</f>
        <v>0</v>
      </c>
    </row>
    <row r="291" spans="1:5" ht="15.75">
      <c r="A291" s="380"/>
      <c r="B291" s="389" t="s">
        <v>1192</v>
      </c>
      <c r="C291" s="270">
        <f>'Eredmény(éves)'!D79</f>
        <v>0</v>
      </c>
      <c r="D291" s="382"/>
      <c r="E291" s="270">
        <f>'Eredmény(éves)'!F79</f>
        <v>0</v>
      </c>
    </row>
    <row r="292" spans="1:5" ht="15.75">
      <c r="A292" s="380" t="s">
        <v>726</v>
      </c>
      <c r="B292" s="381" t="s">
        <v>1193</v>
      </c>
      <c r="C292" s="270">
        <f>'Eredmény(éves)'!D80</f>
        <v>0</v>
      </c>
      <c r="D292" s="382"/>
      <c r="E292" s="270">
        <f>'Eredmény(éves)'!F80</f>
        <v>0</v>
      </c>
    </row>
    <row r="293" spans="1:5" ht="15.75">
      <c r="A293" s="380"/>
      <c r="B293" s="389" t="s">
        <v>1194</v>
      </c>
      <c r="C293" s="270">
        <f>'Eredmény(éves)'!D81</f>
        <v>0</v>
      </c>
      <c r="D293" s="382"/>
      <c r="E293" s="270">
        <f>'Eredmény(éves)'!F81</f>
        <v>0</v>
      </c>
    </row>
    <row r="294" spans="1:5" ht="15.75">
      <c r="A294" s="380" t="s">
        <v>727</v>
      </c>
      <c r="B294" s="381" t="s">
        <v>1195</v>
      </c>
      <c r="C294" s="270">
        <f>'Eredmény(éves)'!D82</f>
        <v>0</v>
      </c>
      <c r="D294" s="382"/>
      <c r="E294" s="270">
        <f>'Eredmény(éves)'!F82</f>
        <v>0</v>
      </c>
    </row>
    <row r="295" spans="1:5" ht="15.75">
      <c r="A295" s="380"/>
      <c r="B295" s="389" t="s">
        <v>1196</v>
      </c>
      <c r="C295" s="270">
        <f>'Eredmény(éves)'!D83</f>
        <v>0</v>
      </c>
      <c r="D295" s="382"/>
      <c r="E295" s="270">
        <f>'Eredmény(éves)'!F83</f>
        <v>0</v>
      </c>
    </row>
    <row r="296" spans="1:5" ht="15.75">
      <c r="A296" s="380" t="s">
        <v>728</v>
      </c>
      <c r="B296" s="381" t="s">
        <v>1197</v>
      </c>
      <c r="C296" s="270">
        <f>'Eredmény(éves)'!D84</f>
        <v>1</v>
      </c>
      <c r="D296" s="382"/>
      <c r="E296" s="270">
        <f>'Eredmény(éves)'!F84</f>
        <v>1</v>
      </c>
    </row>
    <row r="297" spans="1:5" ht="15.75">
      <c r="A297" s="380"/>
      <c r="B297" s="389" t="s">
        <v>1198</v>
      </c>
      <c r="C297" s="270">
        <f>'Eredmény(éves)'!D85</f>
        <v>0</v>
      </c>
      <c r="D297" s="382"/>
      <c r="E297" s="270">
        <f>'Eredmény(éves)'!F85</f>
        <v>0</v>
      </c>
    </row>
    <row r="298" spans="1:5" ht="16.5" thickBot="1">
      <c r="A298" s="364" t="s">
        <v>729</v>
      </c>
      <c r="B298" s="365" t="s">
        <v>1199</v>
      </c>
      <c r="C298" s="273">
        <f>'Eredmény(éves)'!D86</f>
        <v>0</v>
      </c>
      <c r="D298" s="366"/>
      <c r="E298" s="273">
        <f>'Eredmény(éves)'!F86</f>
        <v>0</v>
      </c>
    </row>
    <row r="299" spans="1:5" s="371" customFormat="1" ht="16.5" thickBot="1">
      <c r="A299" s="367" t="s">
        <v>991</v>
      </c>
      <c r="B299" s="368" t="s">
        <v>1200</v>
      </c>
      <c r="C299" s="369">
        <f>+C290+C292+C294+C296+C298</f>
        <v>1</v>
      </c>
      <c r="D299" s="375"/>
      <c r="E299" s="369">
        <f>+E290+E292+E294+E296+E298</f>
        <v>1</v>
      </c>
    </row>
    <row r="300" spans="1:5" ht="15.75">
      <c r="A300" s="372" t="s">
        <v>730</v>
      </c>
      <c r="B300" s="373" t="s">
        <v>1201</v>
      </c>
      <c r="C300" s="267">
        <f>'Eredmény(éves)'!D88</f>
        <v>0</v>
      </c>
      <c r="D300" s="374"/>
      <c r="E300" s="267">
        <f>'Eredmény(éves)'!F88</f>
        <v>0</v>
      </c>
    </row>
    <row r="301" spans="1:5" ht="15.75">
      <c r="A301" s="380"/>
      <c r="B301" s="389" t="s">
        <v>1202</v>
      </c>
      <c r="C301" s="270">
        <f>'Eredmény(éves)'!D89</f>
        <v>0</v>
      </c>
      <c r="D301" s="382"/>
      <c r="E301" s="270">
        <f>'Eredmény(éves)'!F89</f>
        <v>0</v>
      </c>
    </row>
    <row r="302" spans="1:5" ht="15.75">
      <c r="A302" s="380" t="s">
        <v>731</v>
      </c>
      <c r="B302" s="381" t="s">
        <v>1203</v>
      </c>
      <c r="C302" s="270">
        <f>'Eredmény(éves)'!D90</f>
        <v>11343</v>
      </c>
      <c r="D302" s="382"/>
      <c r="E302" s="270">
        <f>'Eredmény(éves)'!F90</f>
        <v>6485</v>
      </c>
    </row>
    <row r="303" spans="1:5" ht="15.75">
      <c r="A303" s="380"/>
      <c r="B303" s="389" t="s">
        <v>1205</v>
      </c>
      <c r="C303" s="270">
        <f>'Eredmény(éves)'!D91</f>
        <v>11343</v>
      </c>
      <c r="D303" s="382"/>
      <c r="E303" s="270">
        <f>'Eredmény(éves)'!F91</f>
        <v>6485</v>
      </c>
    </row>
    <row r="304" spans="1:5" ht="15.75">
      <c r="A304" s="380" t="s">
        <v>732</v>
      </c>
      <c r="B304" s="381" t="s">
        <v>1206</v>
      </c>
      <c r="C304" s="270">
        <f>'Eredmény(éves)'!D92</f>
        <v>0</v>
      </c>
      <c r="D304" s="382"/>
      <c r="E304" s="270">
        <f>'Eredmény(éves)'!F92</f>
        <v>0</v>
      </c>
    </row>
    <row r="305" spans="1:5" ht="16.5" thickBot="1">
      <c r="A305" s="364" t="s">
        <v>733</v>
      </c>
      <c r="B305" s="365" t="s">
        <v>1207</v>
      </c>
      <c r="C305" s="273">
        <f>'Eredmény(éves)'!D93</f>
        <v>0</v>
      </c>
      <c r="D305" s="366"/>
      <c r="E305" s="273">
        <f>'Eredmény(éves)'!F93</f>
        <v>0</v>
      </c>
    </row>
    <row r="306" spans="1:5" s="371" customFormat="1" ht="16.5" thickBot="1">
      <c r="A306" s="367" t="s">
        <v>757</v>
      </c>
      <c r="B306" s="368" t="s">
        <v>1208</v>
      </c>
      <c r="C306" s="369">
        <f>+C300+C302+C304+C305</f>
        <v>11343</v>
      </c>
      <c r="D306" s="375"/>
      <c r="E306" s="369">
        <f>+E300+E302+E304+E305</f>
        <v>6485</v>
      </c>
    </row>
    <row r="307" spans="1:5" s="260" customFormat="1" ht="19.5" thickBot="1">
      <c r="A307" s="367" t="s">
        <v>760</v>
      </c>
      <c r="B307" s="386" t="s">
        <v>1209</v>
      </c>
      <c r="C307" s="258">
        <f>C299-C306</f>
        <v>-11342</v>
      </c>
      <c r="D307" s="387"/>
      <c r="E307" s="258">
        <f>E299-E306</f>
        <v>-6484</v>
      </c>
    </row>
    <row r="308" spans="1:5" s="260" customFormat="1" ht="19.5" thickBot="1">
      <c r="A308" s="367" t="s">
        <v>761</v>
      </c>
      <c r="B308" s="386" t="s">
        <v>1210</v>
      </c>
      <c r="C308" s="258">
        <f>C257+C307</f>
        <v>-13316</v>
      </c>
      <c r="D308" s="387"/>
      <c r="E308" s="258">
        <f>E257+E307</f>
        <v>-7868</v>
      </c>
    </row>
    <row r="309" spans="1:5" ht="15.75">
      <c r="A309" s="372" t="s">
        <v>759</v>
      </c>
      <c r="B309" s="373" t="s">
        <v>1211</v>
      </c>
      <c r="C309" s="267">
        <f>'Eredmény(éves)'!D97</f>
        <v>0</v>
      </c>
      <c r="D309" s="374"/>
      <c r="E309" s="267">
        <f>'Eredmény(éves)'!F97</f>
        <v>0</v>
      </c>
    </row>
    <row r="310" spans="1:5" ht="16.5" thickBot="1">
      <c r="A310" s="364" t="s">
        <v>762</v>
      </c>
      <c r="B310" s="365" t="s">
        <v>1212</v>
      </c>
      <c r="C310" s="273">
        <f>'Eredmény(éves)'!D98</f>
        <v>0</v>
      </c>
      <c r="D310" s="366"/>
      <c r="E310" s="273">
        <f>'Eredmény(éves)'!F98</f>
        <v>0</v>
      </c>
    </row>
    <row r="311" spans="1:5" s="260" customFormat="1" ht="19.5" thickBot="1">
      <c r="A311" s="367" t="s">
        <v>766</v>
      </c>
      <c r="B311" s="386" t="s">
        <v>1213</v>
      </c>
      <c r="C311" s="258">
        <f>C309-C310</f>
        <v>0</v>
      </c>
      <c r="D311" s="387"/>
      <c r="E311" s="258">
        <f>E309-E310</f>
        <v>0</v>
      </c>
    </row>
    <row r="312" spans="1:5" s="260" customFormat="1" ht="19.5" thickBot="1">
      <c r="A312" s="367" t="s">
        <v>767</v>
      </c>
      <c r="B312" s="386" t="s">
        <v>1214</v>
      </c>
      <c r="C312" s="258">
        <f>C308+C311</f>
        <v>-13316</v>
      </c>
      <c r="D312" s="387"/>
      <c r="E312" s="258">
        <f>E308+E311</f>
        <v>-7868</v>
      </c>
    </row>
    <row r="313" spans="1:5" s="371" customFormat="1" ht="16.5" thickBot="1">
      <c r="A313" s="376" t="s">
        <v>764</v>
      </c>
      <c r="B313" s="377" t="s">
        <v>1215</v>
      </c>
      <c r="C313" s="369">
        <f>'Eredmény(éves)'!D101</f>
        <v>0</v>
      </c>
      <c r="D313" s="378"/>
      <c r="E313" s="369">
        <f>'Eredmény(éves)'!F101</f>
        <v>0</v>
      </c>
    </row>
    <row r="314" spans="1:5" s="260" customFormat="1" ht="19.5" thickBot="1">
      <c r="A314" s="367" t="s">
        <v>770</v>
      </c>
      <c r="B314" s="386" t="s">
        <v>1216</v>
      </c>
      <c r="C314" s="258">
        <f>C312-C313</f>
        <v>-13316</v>
      </c>
      <c r="D314" s="387"/>
      <c r="E314" s="258">
        <f>E312-E313</f>
        <v>-7868</v>
      </c>
    </row>
    <row r="315" spans="1:5" ht="15.75">
      <c r="A315" s="372" t="s">
        <v>730</v>
      </c>
      <c r="B315" s="373" t="s">
        <v>1217</v>
      </c>
      <c r="C315" s="267">
        <f>'Eredmény(éves)'!D103</f>
        <v>0</v>
      </c>
      <c r="D315" s="374"/>
      <c r="E315" s="267">
        <f>'Eredmény(éves)'!F103</f>
        <v>0</v>
      </c>
    </row>
    <row r="316" spans="1:5" ht="16.5" thickBot="1">
      <c r="A316" s="364" t="s">
        <v>731</v>
      </c>
      <c r="B316" s="365" t="s">
        <v>1218</v>
      </c>
      <c r="C316" s="273">
        <f>'Eredmény(éves)'!D104</f>
        <v>0</v>
      </c>
      <c r="D316" s="366"/>
      <c r="E316" s="273">
        <f>'Eredmény(éves)'!F104</f>
        <v>0</v>
      </c>
    </row>
    <row r="317" spans="1:5" s="260" customFormat="1" ht="19.5" thickBot="1">
      <c r="A317" s="367" t="s">
        <v>771</v>
      </c>
      <c r="B317" s="386" t="s">
        <v>1219</v>
      </c>
      <c r="C317" s="258">
        <f>C314+C315-C316</f>
        <v>-13316</v>
      </c>
      <c r="D317" s="387"/>
      <c r="E317" s="258">
        <f>E314+E315-E316</f>
        <v>-7868</v>
      </c>
    </row>
    <row r="318" spans="1:5" ht="15.75">
      <c r="A318" s="241"/>
      <c r="B318" s="242"/>
      <c r="C318" s="238"/>
      <c r="D318" s="238"/>
      <c r="E318" s="238"/>
    </row>
    <row r="319" spans="1:5" ht="15.75">
      <c r="A319" s="241"/>
      <c r="B319" s="242"/>
      <c r="C319" s="238"/>
      <c r="D319" s="238"/>
      <c r="E319" s="238"/>
    </row>
    <row r="320" spans="1:5" ht="15.75">
      <c r="A320" s="241"/>
      <c r="B320" s="242"/>
      <c r="C320" s="238"/>
      <c r="D320" s="238"/>
      <c r="E320" s="238"/>
    </row>
    <row r="321" spans="1:5" ht="15.75">
      <c r="A321" s="241"/>
      <c r="B321" s="242"/>
      <c r="C321" s="238"/>
      <c r="D321" s="238"/>
      <c r="E321" s="238"/>
    </row>
    <row r="322" spans="1:5" ht="15.75">
      <c r="A322" s="241"/>
      <c r="B322" s="242"/>
      <c r="C322" s="238"/>
      <c r="D322" s="238"/>
      <c r="E322" s="238"/>
    </row>
    <row r="323" spans="1:5" ht="15.75">
      <c r="A323" s="241"/>
      <c r="B323" s="242"/>
      <c r="C323" s="238"/>
      <c r="D323" s="238"/>
      <c r="E323" s="238"/>
    </row>
    <row r="324" spans="1:5" ht="15.75">
      <c r="A324" s="241"/>
      <c r="B324" s="242"/>
      <c r="C324" s="238"/>
      <c r="D324" s="238"/>
      <c r="E324" s="238"/>
    </row>
    <row r="325" spans="1:5" ht="15.75">
      <c r="A325" s="241"/>
      <c r="B325" s="242"/>
      <c r="C325" s="238"/>
      <c r="D325" s="238"/>
      <c r="E325" s="238"/>
    </row>
    <row r="326" spans="1:5" ht="15.75">
      <c r="A326" s="241"/>
      <c r="B326" s="242"/>
      <c r="C326" s="238"/>
      <c r="D326" s="238"/>
      <c r="E326" s="238"/>
    </row>
    <row r="327" spans="1:5" ht="15.75">
      <c r="A327" s="241"/>
      <c r="B327" s="242"/>
      <c r="C327" s="238"/>
      <c r="D327" s="238"/>
      <c r="E327" s="238"/>
    </row>
    <row r="328" spans="1:5" ht="15.75">
      <c r="A328" s="353" t="str">
        <f>A109</f>
        <v>Date:</v>
      </c>
      <c r="B328" s="219" t="str">
        <f>B109</f>
        <v>Budapest, 2014.02.25</v>
      </c>
      <c r="C328" s="285" t="s">
        <v>1053</v>
      </c>
      <c r="D328" s="286"/>
      <c r="E328" s="287"/>
    </row>
    <row r="329" spans="1:5" ht="15.75">
      <c r="A329" s="353"/>
      <c r="B329" s="310"/>
      <c r="C329" s="217"/>
      <c r="D329" s="288" t="s">
        <v>1017</v>
      </c>
      <c r="E329" s="281"/>
    </row>
    <row r="332" ht="15.75">
      <c r="A332" s="390"/>
    </row>
  </sheetData>
  <sheetProtection/>
  <mergeCells count="4">
    <mergeCell ref="C287:C288"/>
    <mergeCell ref="E287:E288"/>
    <mergeCell ref="C233:C234"/>
    <mergeCell ref="E233:E234"/>
  </mergeCells>
  <printOptions/>
  <pageMargins left="0.43" right="0.43" top="0.86" bottom="0.5118110236220472" header="1.08" footer="0.5118110236220472"/>
  <pageSetup fitToHeight="3" horizontalDpi="600" verticalDpi="600" orientation="portrait" paperSize="9" scale="71" r:id="rId1"/>
  <rowBreaks count="5" manualBreakCount="5">
    <brk id="56" max="4" man="1"/>
    <brk id="114" max="4" man="1"/>
    <brk id="163" max="4" man="1"/>
    <brk id="218" max="4" man="1"/>
    <brk id="272" max="4" man="1"/>
  </rowBreaks>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C49" sqref="C49"/>
    </sheetView>
  </sheetViews>
  <sheetFormatPr defaultColWidth="9.00390625" defaultRowHeight="12.75"/>
  <cols>
    <col min="1" max="1" width="9.125" style="394" customWidth="1"/>
    <col min="2" max="2" width="61.75390625" style="394" bestFit="1" customWidth="1"/>
    <col min="3" max="3" width="9.125" style="394" customWidth="1"/>
    <col min="4" max="4" width="11.125" style="394" bestFit="1" customWidth="1"/>
    <col min="5" max="7" width="9.125" style="394" customWidth="1"/>
    <col min="8" max="8" width="9.25390625" style="394" bestFit="1" customWidth="1"/>
    <col min="9" max="16384" width="9.125" style="394" customWidth="1"/>
  </cols>
  <sheetData>
    <row r="1" ht="12.75">
      <c r="A1" s="393" t="str">
        <f>'cash - flow HU'!A1:C1</f>
        <v>ÚJFÖLD Kft.</v>
      </c>
    </row>
    <row r="2" spans="1:4" ht="12.75">
      <c r="A2" s="393" t="str">
        <f>'cash - flow HU'!A2:C2</f>
        <v>1124 Budapest, Csörsz u 45.</v>
      </c>
      <c r="D2" s="403" t="str">
        <f>'BS, P&amp;L'!E13</f>
        <v>amounts in THUF</v>
      </c>
    </row>
    <row r="3" spans="1:4" ht="12.75">
      <c r="A3" s="393" t="str">
        <f>'cash - flow HU'!A3:C3</f>
        <v>12590395-4110-113-01.</v>
      </c>
      <c r="D3" s="395"/>
    </row>
    <row r="4" spans="1:4" ht="12.75">
      <c r="A4" s="393"/>
      <c r="D4" s="395"/>
    </row>
    <row r="5" spans="1:4" ht="12.75">
      <c r="A5" s="394" t="s">
        <v>1222</v>
      </c>
      <c r="D5" s="403">
        <f>'cash - flow HU'!F7</f>
        <v>41639</v>
      </c>
    </row>
    <row r="7" spans="1:4" s="393" customFormat="1" ht="12.75">
      <c r="A7" s="393" t="s">
        <v>1223</v>
      </c>
      <c r="D7" s="396">
        <f>SUM(D10:D22)</f>
        <v>-1010</v>
      </c>
    </row>
    <row r="8" ht="12.75">
      <c r="A8" s="394" t="s">
        <v>1224</v>
      </c>
    </row>
    <row r="10" spans="2:4" ht="12.75">
      <c r="B10" s="394" t="s">
        <v>1225</v>
      </c>
      <c r="D10" s="397">
        <f>'cash - flow HU'!F9</f>
        <v>-7868</v>
      </c>
    </row>
    <row r="11" spans="2:4" ht="12.75">
      <c r="B11" s="394" t="s">
        <v>1226</v>
      </c>
      <c r="D11" s="397">
        <f>'cash - flow HU'!F10</f>
        <v>0</v>
      </c>
    </row>
    <row r="12" spans="2:4" ht="12.75">
      <c r="B12" s="394" t="s">
        <v>0</v>
      </c>
      <c r="D12" s="397">
        <f>'cash - flow HU'!F11</f>
        <v>0</v>
      </c>
    </row>
    <row r="13" spans="2:4" ht="12.75">
      <c r="B13" s="394" t="s">
        <v>1</v>
      </c>
      <c r="D13" s="397">
        <f>'cash - flow HU'!F12</f>
        <v>0</v>
      </c>
    </row>
    <row r="14" spans="2:4" ht="12.75">
      <c r="B14" s="394" t="s">
        <v>2</v>
      </c>
      <c r="D14" s="397">
        <f>'cash - flow HU'!F13</f>
        <v>0</v>
      </c>
    </row>
    <row r="15" spans="2:4" ht="12.75">
      <c r="B15" s="394" t="s">
        <v>3</v>
      </c>
      <c r="D15" s="397">
        <f>'cash - flow HU'!F14</f>
        <v>305</v>
      </c>
    </row>
    <row r="16" spans="2:4" ht="12.75">
      <c r="B16" s="394" t="s">
        <v>4</v>
      </c>
      <c r="D16" s="397">
        <f>'cash - flow HU'!F15</f>
        <v>0</v>
      </c>
    </row>
    <row r="17" spans="2:4" ht="12.75">
      <c r="B17" s="394" t="s">
        <v>5</v>
      </c>
      <c r="D17" s="397">
        <f>'cash - flow HU'!F16</f>
        <v>6572</v>
      </c>
    </row>
    <row r="18" spans="2:4" ht="12.75">
      <c r="B18" s="394" t="s">
        <v>6</v>
      </c>
      <c r="D18" s="397">
        <f>'cash - flow HU'!F17</f>
        <v>0</v>
      </c>
    </row>
    <row r="19" spans="2:4" ht="12.75">
      <c r="B19" s="394" t="s">
        <v>7</v>
      </c>
      <c r="D19" s="397">
        <f>'cash - flow HU'!F18</f>
        <v>-20</v>
      </c>
    </row>
    <row r="20" spans="2:4" ht="12.75">
      <c r="B20" s="394" t="s">
        <v>8</v>
      </c>
      <c r="D20" s="397">
        <f>'cash - flow HU'!F19</f>
        <v>1</v>
      </c>
    </row>
    <row r="21" spans="2:4" ht="12.75">
      <c r="B21" s="394" t="s">
        <v>9</v>
      </c>
      <c r="D21" s="397">
        <f>'cash - flow HU'!F20</f>
        <v>0</v>
      </c>
    </row>
    <row r="22" spans="2:4" ht="12.75">
      <c r="B22" s="394" t="s">
        <v>10</v>
      </c>
      <c r="D22" s="397">
        <f>'cash - flow HU'!F21</f>
        <v>0</v>
      </c>
    </row>
    <row r="25" spans="1:4" s="393" customFormat="1" ht="12.75">
      <c r="A25" s="393" t="s">
        <v>11</v>
      </c>
      <c r="D25" s="396">
        <f>SUM(D28:D31)</f>
        <v>0</v>
      </c>
    </row>
    <row r="26" ht="12.75">
      <c r="A26" s="394" t="s">
        <v>12</v>
      </c>
    </row>
    <row r="28" spans="2:4" ht="12.75">
      <c r="B28" s="394" t="s">
        <v>13</v>
      </c>
      <c r="D28" s="397">
        <f>'cash - flow HU'!F23</f>
        <v>0</v>
      </c>
    </row>
    <row r="29" spans="2:4" ht="12.75">
      <c r="B29" s="394" t="s">
        <v>14</v>
      </c>
      <c r="D29" s="397">
        <f>'cash - flow HU'!F24</f>
        <v>0</v>
      </c>
    </row>
    <row r="30" spans="2:4" ht="12.75">
      <c r="B30" s="394" t="s">
        <v>15</v>
      </c>
      <c r="D30" s="397">
        <f>'cash - flow HU'!F25</f>
        <v>0</v>
      </c>
    </row>
    <row r="31" ht="12.75">
      <c r="D31" s="397"/>
    </row>
    <row r="34" spans="1:4" s="393" customFormat="1" ht="12.75">
      <c r="A34" s="393" t="s">
        <v>16</v>
      </c>
      <c r="D34" s="396">
        <f>SUM(D37:D47)</f>
        <v>-21194</v>
      </c>
    </row>
    <row r="35" ht="12.75">
      <c r="A35" s="394" t="s">
        <v>17</v>
      </c>
    </row>
    <row r="37" spans="2:4" ht="12.75">
      <c r="B37" s="399" t="s">
        <v>19</v>
      </c>
      <c r="D37" s="397">
        <f>'cash - flow HU'!F27</f>
        <v>0</v>
      </c>
    </row>
    <row r="38" spans="2:4" ht="12.75">
      <c r="B38" s="399" t="s">
        <v>20</v>
      </c>
      <c r="D38" s="397">
        <f>'cash - flow HU'!F28</f>
        <v>0</v>
      </c>
    </row>
    <row r="39" spans="2:4" ht="12.75">
      <c r="B39" s="399" t="s">
        <v>21</v>
      </c>
      <c r="D39" s="397">
        <f>'cash - flow HU'!F29</f>
        <v>0</v>
      </c>
    </row>
    <row r="40" spans="2:4" ht="12.75">
      <c r="B40" s="399" t="s">
        <v>22</v>
      </c>
      <c r="D40" s="397">
        <f>'cash - flow HU'!F30</f>
        <v>0</v>
      </c>
    </row>
    <row r="41" spans="2:4" ht="12.75">
      <c r="B41" s="399" t="s">
        <v>23</v>
      </c>
      <c r="D41" s="397">
        <f>'cash - flow HU'!F31</f>
        <v>0</v>
      </c>
    </row>
    <row r="42" spans="2:4" ht="12.75">
      <c r="B42" s="399" t="s">
        <v>24</v>
      </c>
      <c r="D42" s="397">
        <f>'cash - flow HU'!F32</f>
        <v>0</v>
      </c>
    </row>
    <row r="43" spans="2:4" ht="12.75">
      <c r="B43" s="399" t="s">
        <v>25</v>
      </c>
      <c r="D43" s="397">
        <f>'cash - flow HU'!F33</f>
        <v>0</v>
      </c>
    </row>
    <row r="44" spans="2:4" ht="12.75">
      <c r="B44" s="399" t="s">
        <v>26</v>
      </c>
      <c r="D44" s="397">
        <f>'cash - flow HU'!F34</f>
        <v>0</v>
      </c>
    </row>
    <row r="45" spans="2:4" ht="12.75">
      <c r="B45" s="399" t="s">
        <v>27</v>
      </c>
      <c r="D45" s="397">
        <f>'cash - flow HU'!F35</f>
        <v>0</v>
      </c>
    </row>
    <row r="46" spans="2:4" ht="12.75">
      <c r="B46" s="399" t="s">
        <v>28</v>
      </c>
      <c r="D46" s="397">
        <f>'cash - flow HU'!F36</f>
        <v>0</v>
      </c>
    </row>
    <row r="47" spans="2:4" ht="12.75">
      <c r="B47" s="399" t="s">
        <v>29</v>
      </c>
      <c r="D47" s="397">
        <f>'cash - flow HU'!F37</f>
        <v>-21194</v>
      </c>
    </row>
    <row r="48" ht="12.75">
      <c r="H48" s="399" t="s">
        <v>30</v>
      </c>
    </row>
    <row r="49" spans="1:8" s="393" customFormat="1" ht="12.75">
      <c r="A49" s="393" t="s">
        <v>18</v>
      </c>
      <c r="D49" s="396">
        <f>D34+D25+D7</f>
        <v>-22204</v>
      </c>
      <c r="H49" s="396">
        <f>'BS, P&amp;L'!E92-'BS, P&amp;L'!C92</f>
        <v>-627</v>
      </c>
    </row>
    <row r="53" spans="1:2" ht="12.75">
      <c r="A53" s="394" t="s">
        <v>1016</v>
      </c>
      <c r="B53" s="398" t="str">
        <f>Cover!C49</f>
        <v>Budapest, 2014.02.25</v>
      </c>
    </row>
    <row r="55" spans="3:4" ht="12.75">
      <c r="C55" s="400"/>
      <c r="D55" s="400"/>
    </row>
    <row r="56" spans="3:4" ht="12.75">
      <c r="C56" s="927" t="s">
        <v>1017</v>
      </c>
      <c r="D56" s="927"/>
    </row>
  </sheetData>
  <sheetProtection/>
  <mergeCells count="1">
    <mergeCell ref="C56:D56"/>
  </mergeCells>
  <printOptions/>
  <pageMargins left="0.75" right="0.75" top="1" bottom="1" header="0.5" footer="0.5"/>
  <pageSetup horizontalDpi="300" verticalDpi="300" orientation="portrait" paperSize="9" scale="95"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dimension ref="A1:L871"/>
  <sheetViews>
    <sheetView zoomScalePageLayoutView="0" workbookViewId="0" topLeftCell="A1">
      <selection activeCell="C49" sqref="C49"/>
    </sheetView>
  </sheetViews>
  <sheetFormatPr defaultColWidth="9.00390625" defaultRowHeight="12.75"/>
  <cols>
    <col min="1" max="1" width="6.125" style="413" customWidth="1"/>
    <col min="2" max="2" width="10.125" style="413" customWidth="1"/>
    <col min="3" max="3" width="9.125" style="413" customWidth="1"/>
    <col min="4" max="4" width="12.75390625" style="413" customWidth="1"/>
    <col min="5" max="5" width="16.25390625" style="413" customWidth="1"/>
    <col min="6" max="6" width="14.375" style="413" customWidth="1"/>
    <col min="7" max="7" width="16.625" style="413" customWidth="1"/>
    <col min="8" max="8" width="14.25390625" style="413" customWidth="1"/>
    <col min="9" max="10" width="12.875" style="413" customWidth="1"/>
    <col min="11" max="11" width="11.375" style="413" customWidth="1"/>
    <col min="12" max="12" width="12.875" style="413" customWidth="1"/>
    <col min="13" max="16384" width="9.125" style="413" customWidth="1"/>
  </cols>
  <sheetData>
    <row r="1" spans="1:11" ht="11.25">
      <c r="A1" s="930" t="str">
        <f>+'Előlap(éves)'!C1</f>
        <v>12590395-4110-113-01.</v>
      </c>
      <c r="B1" s="930"/>
      <c r="C1" s="930"/>
      <c r="D1" s="930"/>
      <c r="E1" s="930"/>
      <c r="F1" s="930" t="str">
        <f>+'Előlap(éves)'!C6</f>
        <v>01-09-879212</v>
      </c>
      <c r="G1" s="930"/>
      <c r="H1" s="930"/>
      <c r="I1" s="930"/>
      <c r="J1" s="930"/>
      <c r="K1" s="930"/>
    </row>
    <row r="2" spans="1:11" ht="11.25">
      <c r="A2" s="931" t="s">
        <v>1012</v>
      </c>
      <c r="B2" s="931"/>
      <c r="C2" s="931"/>
      <c r="D2" s="931"/>
      <c r="E2" s="931"/>
      <c r="F2" s="931" t="s">
        <v>1013</v>
      </c>
      <c r="G2" s="931"/>
      <c r="H2" s="931"/>
      <c r="I2" s="931"/>
      <c r="J2" s="931"/>
      <c r="K2" s="931"/>
    </row>
    <row r="5" spans="1:11" ht="15">
      <c r="A5" s="928" t="s">
        <v>112</v>
      </c>
      <c r="B5" s="928"/>
      <c r="C5" s="928"/>
      <c r="D5" s="928"/>
      <c r="E5" s="929" t="str">
        <f>+'Előlap(éves)'!D14</f>
        <v>ÚJFÖLD Kft.</v>
      </c>
      <c r="F5" s="929"/>
      <c r="G5" s="929"/>
      <c r="H5" s="929"/>
      <c r="I5" s="929"/>
      <c r="J5" s="929"/>
      <c r="K5" s="929"/>
    </row>
    <row r="6" spans="1:4" ht="15">
      <c r="A6" s="601"/>
      <c r="B6" s="601"/>
      <c r="C6" s="602"/>
      <c r="D6" s="601"/>
    </row>
    <row r="7" spans="1:11" ht="15">
      <c r="A7" s="928" t="s">
        <v>113</v>
      </c>
      <c r="B7" s="928"/>
      <c r="C7" s="928"/>
      <c r="D7" s="928"/>
      <c r="E7" s="929" t="str">
        <f>+'Előlap(éves)'!D16</f>
        <v>1124 Budapest, Csörsz u 45.</v>
      </c>
      <c r="F7" s="929"/>
      <c r="G7" s="929"/>
      <c r="H7" s="929"/>
      <c r="I7" s="929"/>
      <c r="J7" s="929"/>
      <c r="K7" s="929"/>
    </row>
    <row r="10" spans="1:11" ht="21" customHeight="1">
      <c r="A10" s="930" t="str">
        <f>+'Előlap(éves)'!C27</f>
        <v>2013.</v>
      </c>
      <c r="B10" s="930"/>
      <c r="C10" s="930"/>
      <c r="D10" s="930"/>
      <c r="E10" s="930"/>
      <c r="F10" s="930"/>
      <c r="G10" s="930"/>
      <c r="H10" s="930"/>
      <c r="I10" s="930"/>
      <c r="J10" s="930"/>
      <c r="K10" s="930"/>
    </row>
    <row r="11" spans="1:11" ht="11.25">
      <c r="A11" s="930" t="s">
        <v>1093</v>
      </c>
      <c r="B11" s="930"/>
      <c r="C11" s="930"/>
      <c r="D11" s="930"/>
      <c r="E11" s="930"/>
      <c r="F11" s="930"/>
      <c r="G11" s="930"/>
      <c r="H11" s="930"/>
      <c r="I11" s="930"/>
      <c r="J11" s="930"/>
      <c r="K11" s="930"/>
    </row>
    <row r="12" spans="1:11" ht="20.25" customHeight="1">
      <c r="A12" s="930" t="s">
        <v>1094</v>
      </c>
      <c r="B12" s="930"/>
      <c r="C12" s="930"/>
      <c r="D12" s="930"/>
      <c r="E12" s="930"/>
      <c r="F12" s="930"/>
      <c r="G12" s="930"/>
      <c r="H12" s="930"/>
      <c r="I12" s="930"/>
      <c r="J12" s="930"/>
      <c r="K12" s="930"/>
    </row>
    <row r="15" spans="1:11" ht="15.75" thickBot="1">
      <c r="A15" s="415" t="s">
        <v>39</v>
      </c>
      <c r="B15" s="932" t="s">
        <v>1095</v>
      </c>
      <c r="C15" s="932"/>
      <c r="D15" s="932"/>
      <c r="E15" s="932"/>
      <c r="F15" s="416"/>
      <c r="G15" s="416"/>
      <c r="H15" s="416"/>
      <c r="I15" s="416"/>
      <c r="J15" s="416"/>
      <c r="K15" s="416"/>
    </row>
    <row r="17" spans="1:11" ht="37.5" customHeight="1">
      <c r="A17" s="417" t="s">
        <v>798</v>
      </c>
      <c r="B17" s="933" t="s">
        <v>1096</v>
      </c>
      <c r="C17" s="933"/>
      <c r="D17" s="933"/>
      <c r="E17" s="933"/>
      <c r="F17" s="933"/>
      <c r="G17" s="933"/>
      <c r="H17" s="933"/>
      <c r="I17" s="933"/>
      <c r="J17" s="933"/>
      <c r="K17" s="933"/>
    </row>
    <row r="18" spans="1:11" ht="9" customHeight="1">
      <c r="A18" s="417"/>
      <c r="B18" s="419"/>
      <c r="C18" s="419"/>
      <c r="D18" s="419"/>
      <c r="E18" s="419"/>
      <c r="F18" s="419"/>
      <c r="G18" s="419"/>
      <c r="H18" s="419"/>
      <c r="I18" s="419"/>
      <c r="J18" s="419"/>
      <c r="K18" s="419"/>
    </row>
    <row r="19" spans="1:11" ht="11.25">
      <c r="A19" s="417" t="s">
        <v>799</v>
      </c>
      <c r="B19" s="933" t="s">
        <v>1097</v>
      </c>
      <c r="C19" s="933"/>
      <c r="D19" s="933"/>
      <c r="E19" s="933"/>
      <c r="F19" s="933"/>
      <c r="G19" s="933"/>
      <c r="H19" s="933"/>
      <c r="I19" s="933"/>
      <c r="J19" s="933"/>
      <c r="K19" s="933"/>
    </row>
    <row r="20" spans="1:11" ht="11.25">
      <c r="A20" s="417"/>
      <c r="B20" s="933" t="s">
        <v>1098</v>
      </c>
      <c r="C20" s="933"/>
      <c r="D20" s="933"/>
      <c r="E20" s="933"/>
      <c r="F20" s="933"/>
      <c r="G20" s="933"/>
      <c r="H20" s="933"/>
      <c r="I20" s="933"/>
      <c r="J20" s="933"/>
      <c r="K20" s="933"/>
    </row>
    <row r="21" spans="1:11" ht="11.25">
      <c r="A21" s="417"/>
      <c r="B21" s="419"/>
      <c r="C21" s="419"/>
      <c r="D21" s="419"/>
      <c r="E21" s="419"/>
      <c r="F21" s="419"/>
      <c r="G21" s="419"/>
      <c r="H21" s="419"/>
      <c r="I21" s="419"/>
      <c r="J21" s="419"/>
      <c r="K21" s="419"/>
    </row>
    <row r="22" spans="1:11" ht="11.25">
      <c r="A22" s="417" t="s">
        <v>800</v>
      </c>
      <c r="B22" s="933" t="s">
        <v>1099</v>
      </c>
      <c r="C22" s="933"/>
      <c r="D22" s="933"/>
      <c r="E22" s="933"/>
      <c r="F22" s="933"/>
      <c r="G22" s="933"/>
      <c r="H22" s="933"/>
      <c r="I22" s="933"/>
      <c r="J22" s="933"/>
      <c r="K22" s="933"/>
    </row>
    <row r="23" spans="1:11" ht="11.25">
      <c r="A23" s="417"/>
      <c r="B23" s="933" t="s">
        <v>1101</v>
      </c>
      <c r="C23" s="933"/>
      <c r="D23" s="933"/>
      <c r="E23" s="933"/>
      <c r="F23" s="933"/>
      <c r="G23" s="933"/>
      <c r="H23" s="933"/>
      <c r="I23" s="933"/>
      <c r="J23" s="933"/>
      <c r="K23" s="933"/>
    </row>
    <row r="24" spans="1:11" ht="11.25">
      <c r="A24" s="417"/>
      <c r="B24" s="933" t="s">
        <v>1100</v>
      </c>
      <c r="C24" s="933"/>
      <c r="D24" s="933"/>
      <c r="E24" s="933"/>
      <c r="F24" s="933"/>
      <c r="G24" s="933"/>
      <c r="H24" s="933"/>
      <c r="I24" s="933"/>
      <c r="J24" s="933"/>
      <c r="K24" s="933"/>
    </row>
    <row r="25" spans="1:11" ht="11.25">
      <c r="A25" s="417"/>
      <c r="B25" s="936"/>
      <c r="C25" s="936"/>
      <c r="D25" s="936"/>
      <c r="E25" s="936"/>
      <c r="F25" s="936"/>
      <c r="G25" s="936"/>
      <c r="H25" s="936"/>
      <c r="I25" s="936"/>
      <c r="J25" s="936"/>
      <c r="K25" s="936"/>
    </row>
    <row r="26" spans="1:11" ht="9" customHeight="1">
      <c r="A26" s="417"/>
      <c r="B26" s="419"/>
      <c r="C26" s="419"/>
      <c r="D26" s="419"/>
      <c r="E26" s="419"/>
      <c r="F26" s="419"/>
      <c r="G26" s="419"/>
      <c r="H26" s="419"/>
      <c r="I26" s="419"/>
      <c r="J26" s="419"/>
      <c r="K26" s="419"/>
    </row>
    <row r="27" spans="1:11" ht="11.25">
      <c r="A27" s="417" t="s">
        <v>801</v>
      </c>
      <c r="B27" s="936" t="s">
        <v>1102</v>
      </c>
      <c r="C27" s="936"/>
      <c r="D27" s="936"/>
      <c r="E27" s="936"/>
      <c r="F27" s="936"/>
      <c r="G27" s="936"/>
      <c r="H27" s="936"/>
      <c r="I27" s="936"/>
      <c r="J27" s="936"/>
      <c r="K27" s="936"/>
    </row>
    <row r="28" spans="1:11" ht="9" customHeight="1" thickBot="1">
      <c r="A28" s="417"/>
      <c r="B28" s="419"/>
      <c r="C28" s="419"/>
      <c r="D28" s="419"/>
      <c r="E28" s="419"/>
      <c r="F28" s="419"/>
      <c r="G28" s="419"/>
      <c r="H28" s="419"/>
      <c r="I28" s="419"/>
      <c r="J28" s="419"/>
      <c r="K28" s="419"/>
    </row>
    <row r="29" spans="1:10" ht="12" thickBot="1">
      <c r="A29" s="417"/>
      <c r="B29" s="937" t="s">
        <v>1103</v>
      </c>
      <c r="C29" s="938"/>
      <c r="D29" s="938"/>
      <c r="E29" s="938"/>
      <c r="F29" s="938"/>
      <c r="G29" s="938"/>
      <c r="H29" s="939"/>
      <c r="I29" s="940" t="s">
        <v>1106</v>
      </c>
      <c r="J29" s="942" t="str">
        <f>'BS, P&amp;L'!E13</f>
        <v>amounts in THUF</v>
      </c>
    </row>
    <row r="30" spans="1:10" ht="12" thickBot="1">
      <c r="A30" s="417"/>
      <c r="B30" s="944" t="s">
        <v>1104</v>
      </c>
      <c r="C30" s="945"/>
      <c r="D30" s="945"/>
      <c r="E30" s="945" t="s">
        <v>1105</v>
      </c>
      <c r="F30" s="945"/>
      <c r="G30" s="945"/>
      <c r="H30" s="945"/>
      <c r="I30" s="941"/>
      <c r="J30" s="943"/>
    </row>
    <row r="31" spans="1:10" ht="12.75" customHeight="1">
      <c r="A31" s="417"/>
      <c r="B31" s="946"/>
      <c r="C31" s="947"/>
      <c r="D31" s="947"/>
      <c r="E31" s="950"/>
      <c r="F31" s="950"/>
      <c r="G31" s="950"/>
      <c r="H31" s="950"/>
      <c r="I31" s="952"/>
      <c r="J31" s="954"/>
    </row>
    <row r="32" spans="1:10" ht="12" customHeight="1">
      <c r="A32" s="417"/>
      <c r="B32" s="948"/>
      <c r="C32" s="949"/>
      <c r="D32" s="949"/>
      <c r="E32" s="951"/>
      <c r="F32" s="951"/>
      <c r="G32" s="951"/>
      <c r="H32" s="951"/>
      <c r="I32" s="953"/>
      <c r="J32" s="955"/>
    </row>
    <row r="33" spans="1:10" ht="12.75" customHeight="1">
      <c r="A33" s="417"/>
      <c r="B33" s="948"/>
      <c r="C33" s="949"/>
      <c r="D33" s="949"/>
      <c r="E33" s="951"/>
      <c r="F33" s="951"/>
      <c r="G33" s="951"/>
      <c r="H33" s="951"/>
      <c r="I33" s="959"/>
      <c r="J33" s="961"/>
    </row>
    <row r="34" spans="1:10" ht="12" customHeight="1" thickBot="1">
      <c r="A34" s="417"/>
      <c r="B34" s="956"/>
      <c r="C34" s="957"/>
      <c r="D34" s="957"/>
      <c r="E34" s="958"/>
      <c r="F34" s="958"/>
      <c r="G34" s="958"/>
      <c r="H34" s="958"/>
      <c r="I34" s="960"/>
      <c r="J34" s="962"/>
    </row>
    <row r="35" spans="1:11" ht="9" customHeight="1">
      <c r="A35" s="417"/>
      <c r="B35" s="420"/>
      <c r="C35" s="420"/>
      <c r="D35" s="420"/>
      <c r="E35" s="421"/>
      <c r="F35" s="421"/>
      <c r="G35" s="421"/>
      <c r="H35" s="421"/>
      <c r="I35" s="422"/>
      <c r="J35" s="422"/>
      <c r="K35" s="423"/>
    </row>
    <row r="36" spans="1:11" ht="30" customHeight="1">
      <c r="A36" s="417"/>
      <c r="B36" s="936" t="s">
        <v>1107</v>
      </c>
      <c r="C36" s="936"/>
      <c r="D36" s="936"/>
      <c r="E36" s="936"/>
      <c r="F36" s="936"/>
      <c r="G36" s="936"/>
      <c r="H36" s="936"/>
      <c r="I36" s="936"/>
      <c r="J36" s="936"/>
      <c r="K36" s="936"/>
    </row>
    <row r="37" spans="1:11" ht="30.75" customHeight="1">
      <c r="A37" s="417"/>
      <c r="B37" s="934" t="s">
        <v>1108</v>
      </c>
      <c r="C37" s="934"/>
      <c r="D37" s="934"/>
      <c r="E37" s="934"/>
      <c r="F37" s="934"/>
      <c r="G37" s="934"/>
      <c r="H37" s="934"/>
      <c r="I37" s="934"/>
      <c r="J37" s="934"/>
      <c r="K37" s="934"/>
    </row>
    <row r="38" spans="1:11" ht="15" customHeight="1">
      <c r="A38" s="417"/>
      <c r="B38" s="935"/>
      <c r="C38" s="935"/>
      <c r="D38" s="935"/>
      <c r="E38" s="935"/>
      <c r="F38" s="935"/>
      <c r="G38" s="935"/>
      <c r="H38" s="935"/>
      <c r="I38" s="935"/>
      <c r="J38" s="935"/>
      <c r="K38" s="935"/>
    </row>
    <row r="39" spans="1:11" ht="9" customHeight="1">
      <c r="A39" s="417"/>
      <c r="B39" s="419"/>
      <c r="C39" s="419"/>
      <c r="D39" s="419"/>
      <c r="E39" s="419"/>
      <c r="F39" s="419"/>
      <c r="G39" s="419"/>
      <c r="H39" s="419"/>
      <c r="I39" s="419"/>
      <c r="J39" s="419"/>
      <c r="K39" s="419"/>
    </row>
    <row r="40" spans="1:11" ht="11.25">
      <c r="A40" s="417" t="s">
        <v>802</v>
      </c>
      <c r="B40" s="936" t="s">
        <v>1109</v>
      </c>
      <c r="C40" s="936"/>
      <c r="D40" s="936"/>
      <c r="E40" s="936"/>
      <c r="F40" s="936"/>
      <c r="G40" s="936"/>
      <c r="H40" s="936"/>
      <c r="I40" s="936"/>
      <c r="J40" s="936"/>
      <c r="K40" s="936"/>
    </row>
    <row r="41" spans="1:11" ht="11.25">
      <c r="A41" s="417"/>
      <c r="B41" s="419"/>
      <c r="C41" s="419"/>
      <c r="D41" s="419"/>
      <c r="E41" s="419"/>
      <c r="F41" s="419"/>
      <c r="G41" s="419"/>
      <c r="H41" s="419"/>
      <c r="I41" s="419"/>
      <c r="J41" s="419"/>
      <c r="K41" s="419"/>
    </row>
    <row r="42" spans="1:11" ht="11.25">
      <c r="A42" s="417"/>
      <c r="B42" s="424" t="s">
        <v>1111</v>
      </c>
      <c r="C42" s="933"/>
      <c r="D42" s="933"/>
      <c r="E42" s="933"/>
      <c r="F42" s="933"/>
      <c r="G42" s="933"/>
      <c r="H42" s="933"/>
      <c r="I42" s="933"/>
      <c r="J42" s="933"/>
      <c r="K42" s="933"/>
    </row>
    <row r="43" spans="1:11" ht="11.25">
      <c r="A43" s="417"/>
      <c r="B43" s="424" t="s">
        <v>1110</v>
      </c>
      <c r="C43" s="933"/>
      <c r="D43" s="933"/>
      <c r="E43" s="933"/>
      <c r="F43" s="933"/>
      <c r="G43" s="933"/>
      <c r="H43" s="933"/>
      <c r="I43" s="933"/>
      <c r="J43" s="933"/>
      <c r="K43" s="933"/>
    </row>
    <row r="44" spans="1:11" ht="11.25">
      <c r="A44" s="417"/>
      <c r="B44" s="424"/>
      <c r="C44" s="419"/>
      <c r="D44" s="419"/>
      <c r="E44" s="419"/>
      <c r="F44" s="419"/>
      <c r="G44" s="419"/>
      <c r="H44" s="419"/>
      <c r="I44" s="419"/>
      <c r="J44" s="419"/>
      <c r="K44" s="419"/>
    </row>
    <row r="45" spans="1:11" ht="11.25">
      <c r="A45" s="417"/>
      <c r="B45" s="424" t="s">
        <v>1111</v>
      </c>
      <c r="C45" s="933"/>
      <c r="D45" s="933"/>
      <c r="E45" s="933"/>
      <c r="F45" s="933"/>
      <c r="G45" s="933"/>
      <c r="H45" s="933"/>
      <c r="I45" s="933"/>
      <c r="J45" s="933"/>
      <c r="K45" s="933"/>
    </row>
    <row r="46" spans="1:11" ht="11.25">
      <c r="A46" s="417"/>
      <c r="B46" s="424" t="s">
        <v>1110</v>
      </c>
      <c r="C46" s="933"/>
      <c r="D46" s="933"/>
      <c r="E46" s="933"/>
      <c r="F46" s="933"/>
      <c r="G46" s="933"/>
      <c r="H46" s="933"/>
      <c r="I46" s="933"/>
      <c r="J46" s="933"/>
      <c r="K46" s="933"/>
    </row>
    <row r="47" spans="1:11" ht="12" customHeight="1">
      <c r="A47" s="417"/>
      <c r="B47" s="419"/>
      <c r="C47" s="419"/>
      <c r="D47" s="419"/>
      <c r="E47" s="419"/>
      <c r="F47" s="419"/>
      <c r="G47" s="419"/>
      <c r="H47" s="419"/>
      <c r="I47" s="419"/>
      <c r="J47" s="419"/>
      <c r="K47" s="419"/>
    </row>
    <row r="48" spans="1:11" ht="11.25">
      <c r="A48" s="417" t="s">
        <v>803</v>
      </c>
      <c r="B48" s="963" t="s">
        <v>1112</v>
      </c>
      <c r="C48" s="963"/>
      <c r="D48" s="963"/>
      <c r="E48" s="963"/>
      <c r="F48" s="963"/>
      <c r="G48" s="963"/>
      <c r="H48" s="963"/>
      <c r="I48" s="963"/>
      <c r="J48" s="963"/>
      <c r="K48" s="963"/>
    </row>
    <row r="49" spans="1:11" ht="11.25">
      <c r="A49" s="417"/>
      <c r="B49" s="418"/>
      <c r="C49" s="933"/>
      <c r="D49" s="933"/>
      <c r="E49" s="933"/>
      <c r="F49" s="933"/>
      <c r="G49" s="933"/>
      <c r="H49" s="933"/>
      <c r="I49" s="933"/>
      <c r="J49" s="933"/>
      <c r="K49" s="933"/>
    </row>
    <row r="50" spans="1:11" ht="11.25">
      <c r="A50" s="417"/>
      <c r="B50" s="418"/>
      <c r="C50" s="933"/>
      <c r="D50" s="933"/>
      <c r="E50" s="933"/>
      <c r="F50" s="933"/>
      <c r="G50" s="933"/>
      <c r="H50" s="933"/>
      <c r="I50" s="933"/>
      <c r="J50" s="933"/>
      <c r="K50" s="933"/>
    </row>
    <row r="51" spans="1:11" ht="11.25">
      <c r="A51" s="417"/>
      <c r="B51" s="418"/>
      <c r="C51" s="933"/>
      <c r="D51" s="933"/>
      <c r="E51" s="933"/>
      <c r="F51" s="933"/>
      <c r="G51" s="933"/>
      <c r="H51" s="933"/>
      <c r="I51" s="933"/>
      <c r="J51" s="933"/>
      <c r="K51" s="933"/>
    </row>
    <row r="52" spans="1:11" ht="11.25">
      <c r="A52" s="417"/>
      <c r="B52" s="418"/>
      <c r="C52" s="933"/>
      <c r="D52" s="933"/>
      <c r="E52" s="933"/>
      <c r="F52" s="933"/>
      <c r="G52" s="933"/>
      <c r="H52" s="933"/>
      <c r="I52" s="933"/>
      <c r="J52" s="933"/>
      <c r="K52" s="933"/>
    </row>
    <row r="53" spans="1:11" ht="11.25">
      <c r="A53" s="417"/>
      <c r="B53" s="418"/>
      <c r="C53" s="933"/>
      <c r="D53" s="933"/>
      <c r="E53" s="933"/>
      <c r="F53" s="933"/>
      <c r="G53" s="933"/>
      <c r="H53" s="933"/>
      <c r="I53" s="933"/>
      <c r="J53" s="933"/>
      <c r="K53" s="933"/>
    </row>
    <row r="54" spans="1:11" ht="9" customHeight="1">
      <c r="A54" s="417"/>
      <c r="B54" s="418"/>
      <c r="C54" s="418"/>
      <c r="D54" s="418"/>
      <c r="E54" s="418"/>
      <c r="F54" s="418"/>
      <c r="G54" s="418"/>
      <c r="H54" s="418"/>
      <c r="I54" s="418"/>
      <c r="J54" s="418"/>
      <c r="K54" s="418"/>
    </row>
    <row r="55" spans="1:11" ht="11.25">
      <c r="A55" s="417" t="s">
        <v>804</v>
      </c>
      <c r="B55" s="936" t="s">
        <v>1113</v>
      </c>
      <c r="C55" s="936"/>
      <c r="D55" s="936"/>
      <c r="E55" s="936"/>
      <c r="F55" s="936"/>
      <c r="G55" s="936"/>
      <c r="H55" s="936"/>
      <c r="I55" s="936"/>
      <c r="J55" s="936"/>
      <c r="K55" s="936"/>
    </row>
    <row r="56" spans="1:11" ht="11.25">
      <c r="A56" s="417"/>
      <c r="B56" s="419"/>
      <c r="C56" s="419"/>
      <c r="D56" s="419"/>
      <c r="E56" s="419"/>
      <c r="F56" s="419"/>
      <c r="G56" s="419"/>
      <c r="H56" s="419"/>
      <c r="I56" s="419"/>
      <c r="J56" s="419"/>
      <c r="K56" s="419"/>
    </row>
    <row r="57" spans="1:11" ht="25.5" customHeight="1">
      <c r="A57" s="417"/>
      <c r="B57" s="936" t="s">
        <v>562</v>
      </c>
      <c r="C57" s="936"/>
      <c r="D57" s="936"/>
      <c r="E57" s="936"/>
      <c r="F57" s="936"/>
      <c r="G57" s="936"/>
      <c r="H57" s="936"/>
      <c r="I57" s="936"/>
      <c r="J57" s="936"/>
      <c r="K57" s="936"/>
    </row>
    <row r="58" spans="1:11" ht="25.5" customHeight="1">
      <c r="A58" s="417"/>
      <c r="B58" s="936"/>
      <c r="C58" s="936"/>
      <c r="D58" s="936"/>
      <c r="E58" s="936"/>
      <c r="F58" s="936"/>
      <c r="G58" s="936"/>
      <c r="H58" s="936"/>
      <c r="I58" s="936"/>
      <c r="J58" s="936"/>
      <c r="K58" s="936"/>
    </row>
    <row r="59" spans="1:11" ht="25.5" customHeight="1">
      <c r="A59" s="417"/>
      <c r="B59" s="934" t="s">
        <v>570</v>
      </c>
      <c r="C59" s="934"/>
      <c r="D59" s="934"/>
      <c r="E59" s="934"/>
      <c r="F59" s="934"/>
      <c r="G59" s="934"/>
      <c r="H59" s="934"/>
      <c r="I59" s="934"/>
      <c r="J59" s="934"/>
      <c r="K59" s="934"/>
    </row>
    <row r="60" spans="1:11" ht="11.25">
      <c r="A60" s="417"/>
      <c r="B60" s="936"/>
      <c r="C60" s="936"/>
      <c r="D60" s="936"/>
      <c r="E60" s="936"/>
      <c r="F60" s="936"/>
      <c r="G60" s="936"/>
      <c r="H60" s="936"/>
      <c r="I60" s="936"/>
      <c r="J60" s="936"/>
      <c r="K60" s="936"/>
    </row>
    <row r="61" spans="1:11" ht="23.25" customHeight="1">
      <c r="A61" s="417" t="s">
        <v>805</v>
      </c>
      <c r="B61" s="936" t="s">
        <v>563</v>
      </c>
      <c r="C61" s="936"/>
      <c r="D61" s="936"/>
      <c r="E61" s="936"/>
      <c r="F61" s="936"/>
      <c r="G61" s="936"/>
      <c r="H61" s="936"/>
      <c r="I61" s="936"/>
      <c r="J61" s="936"/>
      <c r="K61" s="936"/>
    </row>
    <row r="62" spans="1:11" ht="9" customHeight="1">
      <c r="A62" s="417"/>
      <c r="B62" s="419"/>
      <c r="C62" s="419"/>
      <c r="D62" s="419"/>
      <c r="E62" s="419"/>
      <c r="F62" s="419"/>
      <c r="G62" s="419"/>
      <c r="H62" s="419"/>
      <c r="I62" s="419"/>
      <c r="J62" s="419"/>
      <c r="K62" s="419"/>
    </row>
    <row r="63" spans="1:11" ht="26.25" customHeight="1">
      <c r="A63" s="417"/>
      <c r="B63" s="964" t="s">
        <v>564</v>
      </c>
      <c r="C63" s="964"/>
      <c r="D63" s="964"/>
      <c r="E63" s="964"/>
      <c r="F63" s="964"/>
      <c r="G63" s="964"/>
      <c r="H63" s="964"/>
      <c r="I63" s="964"/>
      <c r="J63" s="964"/>
      <c r="K63" s="964"/>
    </row>
    <row r="64" spans="1:11" ht="13.5" customHeight="1">
      <c r="A64" s="417"/>
      <c r="B64" s="425"/>
      <c r="C64" s="425"/>
      <c r="D64" s="425"/>
      <c r="E64" s="425"/>
      <c r="F64" s="425"/>
      <c r="G64" s="425"/>
      <c r="H64" s="425"/>
      <c r="I64" s="425"/>
      <c r="J64" s="425"/>
      <c r="K64" s="425"/>
    </row>
    <row r="65" spans="1:11" s="428" customFormat="1" ht="26.25" customHeight="1">
      <c r="A65" s="426"/>
      <c r="B65" s="965" t="s">
        <v>565</v>
      </c>
      <c r="C65" s="965"/>
      <c r="D65" s="965"/>
      <c r="E65" s="965"/>
      <c r="F65" s="965"/>
      <c r="G65" s="965"/>
      <c r="H65" s="965"/>
      <c r="I65" s="965"/>
      <c r="J65" s="965"/>
      <c r="K65" s="965"/>
    </row>
    <row r="66" spans="1:11" s="428" customFormat="1" ht="15.75" customHeight="1" thickBot="1">
      <c r="A66" s="426"/>
      <c r="B66" s="427"/>
      <c r="C66" s="427"/>
      <c r="D66" s="427"/>
      <c r="E66" s="427"/>
      <c r="F66" s="427"/>
      <c r="G66" s="427"/>
      <c r="H66" s="427"/>
      <c r="I66" s="427"/>
      <c r="J66" s="427"/>
      <c r="K66" s="427"/>
    </row>
    <row r="67" spans="1:12" s="428" customFormat="1" ht="18.75" customHeight="1">
      <c r="A67" s="426"/>
      <c r="B67" s="974" t="s">
        <v>1020</v>
      </c>
      <c r="C67" s="971"/>
      <c r="D67" s="971"/>
      <c r="E67" s="971"/>
      <c r="F67" s="971" t="s">
        <v>566</v>
      </c>
      <c r="G67" s="971"/>
      <c r="H67" s="970" t="str">
        <f>J29</f>
        <v>amounts in THUF</v>
      </c>
      <c r="I67" s="971"/>
      <c r="J67" s="563"/>
      <c r="K67" s="971" t="s">
        <v>567</v>
      </c>
      <c r="L67" s="966" t="s">
        <v>568</v>
      </c>
    </row>
    <row r="68" spans="1:12" s="428" customFormat="1" ht="19.5" customHeight="1" thickBot="1">
      <c r="A68" s="426"/>
      <c r="B68" s="968" t="s">
        <v>1104</v>
      </c>
      <c r="C68" s="969"/>
      <c r="D68" s="969" t="s">
        <v>1105</v>
      </c>
      <c r="E68" s="969"/>
      <c r="F68" s="429">
        <f>'Mérleg(éves)'!D15</f>
        <v>41274</v>
      </c>
      <c r="G68" s="429">
        <f>'Mérleg(éves)'!F15</f>
        <v>41639</v>
      </c>
      <c r="H68" s="429">
        <f>F68</f>
        <v>41274</v>
      </c>
      <c r="I68" s="429">
        <f>G68</f>
        <v>41639</v>
      </c>
      <c r="J68" s="429"/>
      <c r="K68" s="969"/>
      <c r="L68" s="967"/>
    </row>
    <row r="69" spans="1:12" s="428" customFormat="1" ht="14.25" customHeight="1">
      <c r="A69" s="426"/>
      <c r="B69" s="972"/>
      <c r="C69" s="973"/>
      <c r="D69" s="973"/>
      <c r="E69" s="973"/>
      <c r="F69" s="430"/>
      <c r="G69" s="430"/>
      <c r="H69" s="430"/>
      <c r="I69" s="430"/>
      <c r="J69" s="430"/>
      <c r="K69" s="430"/>
      <c r="L69" s="525"/>
    </row>
    <row r="70" spans="1:12" s="428" customFormat="1" ht="12.75" customHeight="1" thickBot="1">
      <c r="A70" s="426"/>
      <c r="B70" s="975"/>
      <c r="C70" s="976"/>
      <c r="D70" s="976"/>
      <c r="E70" s="976"/>
      <c r="F70" s="432"/>
      <c r="G70" s="432"/>
      <c r="H70" s="432"/>
      <c r="I70" s="432"/>
      <c r="J70" s="432"/>
      <c r="K70" s="432"/>
      <c r="L70" s="594"/>
    </row>
    <row r="71" spans="1:11" s="428" customFormat="1" ht="27" customHeight="1">
      <c r="A71" s="426"/>
      <c r="B71" s="965" t="s">
        <v>569</v>
      </c>
      <c r="C71" s="965"/>
      <c r="D71" s="965"/>
      <c r="E71" s="965"/>
      <c r="F71" s="965"/>
      <c r="G71" s="965"/>
      <c r="H71" s="965"/>
      <c r="I71" s="965"/>
      <c r="J71" s="965"/>
      <c r="K71" s="965"/>
    </row>
    <row r="72" spans="1:11" s="428" customFormat="1" ht="13.5" customHeight="1" thickBot="1">
      <c r="A72" s="426"/>
      <c r="B72" s="427"/>
      <c r="C72" s="427"/>
      <c r="D72" s="427"/>
      <c r="E72" s="427"/>
      <c r="F72" s="427"/>
      <c r="G72" s="427"/>
      <c r="H72" s="427"/>
      <c r="I72" s="427"/>
      <c r="J72" s="427"/>
      <c r="K72" s="427"/>
    </row>
    <row r="73" spans="1:12" s="428" customFormat="1" ht="20.25" customHeight="1">
      <c r="A73" s="426"/>
      <c r="B73" s="974" t="s">
        <v>1020</v>
      </c>
      <c r="C73" s="971"/>
      <c r="D73" s="971"/>
      <c r="E73" s="971"/>
      <c r="F73" s="971" t="s">
        <v>566</v>
      </c>
      <c r="G73" s="971"/>
      <c r="H73" s="970" t="str">
        <f>H67</f>
        <v>amounts in THUF</v>
      </c>
      <c r="I73" s="971"/>
      <c r="J73" s="563"/>
      <c r="K73" s="971" t="s">
        <v>567</v>
      </c>
      <c r="L73" s="966" t="s">
        <v>568</v>
      </c>
    </row>
    <row r="74" spans="1:12" s="428" customFormat="1" ht="21.75" customHeight="1" thickBot="1">
      <c r="A74" s="426"/>
      <c r="B74" s="968" t="s">
        <v>1104</v>
      </c>
      <c r="C74" s="969"/>
      <c r="D74" s="969" t="s">
        <v>1105</v>
      </c>
      <c r="E74" s="969"/>
      <c r="F74" s="429">
        <f>'Mérleg(éves)'!D15</f>
        <v>41274</v>
      </c>
      <c r="G74" s="429">
        <f>'Mérleg(éves)'!F15</f>
        <v>41639</v>
      </c>
      <c r="H74" s="429">
        <f>'Mérleg(éves)'!D15</f>
        <v>41274</v>
      </c>
      <c r="I74" s="429">
        <f>'Mérleg(éves)'!F15</f>
        <v>41639</v>
      </c>
      <c r="J74" s="429"/>
      <c r="K74" s="969"/>
      <c r="L74" s="967"/>
    </row>
    <row r="75" spans="1:12" s="428" customFormat="1" ht="13.5" customHeight="1">
      <c r="A75" s="426"/>
      <c r="B75" s="972"/>
      <c r="C75" s="973"/>
      <c r="D75" s="973"/>
      <c r="E75" s="973"/>
      <c r="F75" s="430"/>
      <c r="G75" s="430"/>
      <c r="H75" s="430"/>
      <c r="I75" s="430"/>
      <c r="J75" s="430"/>
      <c r="K75" s="430"/>
      <c r="L75" s="525"/>
    </row>
    <row r="76" spans="1:12" s="428" customFormat="1" ht="13.5" customHeight="1" thickBot="1">
      <c r="A76" s="426"/>
      <c r="B76" s="975"/>
      <c r="C76" s="976"/>
      <c r="D76" s="976"/>
      <c r="E76" s="976"/>
      <c r="F76" s="432"/>
      <c r="G76" s="432"/>
      <c r="H76" s="432"/>
      <c r="I76" s="432"/>
      <c r="J76" s="432"/>
      <c r="K76" s="432"/>
      <c r="L76" s="594"/>
    </row>
    <row r="77" spans="1:12" s="428" customFormat="1" ht="13.5" customHeight="1">
      <c r="A77" s="426"/>
      <c r="B77" s="588"/>
      <c r="C77" s="588"/>
      <c r="D77" s="588"/>
      <c r="E77" s="588"/>
      <c r="F77" s="587"/>
      <c r="G77" s="587"/>
      <c r="H77" s="587"/>
      <c r="I77" s="587"/>
      <c r="J77" s="587"/>
      <c r="K77" s="587"/>
      <c r="L77" s="565"/>
    </row>
    <row r="78" spans="1:12" s="428" customFormat="1" ht="13.5" customHeight="1">
      <c r="A78" s="426"/>
      <c r="B78" s="981" t="s">
        <v>571</v>
      </c>
      <c r="C78" s="981"/>
      <c r="D78" s="981"/>
      <c r="E78" s="981"/>
      <c r="F78" s="981"/>
      <c r="G78" s="981"/>
      <c r="H78" s="981"/>
      <c r="I78" s="981"/>
      <c r="J78" s="981"/>
      <c r="K78" s="981"/>
      <c r="L78" s="565"/>
    </row>
    <row r="79" spans="1:12" s="428" customFormat="1" ht="13.5" customHeight="1">
      <c r="A79" s="426"/>
      <c r="B79" s="588"/>
      <c r="C79" s="588"/>
      <c r="D79" s="588"/>
      <c r="E79" s="588"/>
      <c r="F79" s="587"/>
      <c r="G79" s="587"/>
      <c r="H79" s="587"/>
      <c r="I79" s="587"/>
      <c r="J79" s="587"/>
      <c r="K79" s="587"/>
      <c r="L79" s="565"/>
    </row>
    <row r="80" spans="1:12" s="428" customFormat="1" ht="13.5" customHeight="1" thickBot="1">
      <c r="A80" s="426"/>
      <c r="B80" s="982" t="s">
        <v>572</v>
      </c>
      <c r="C80" s="982"/>
      <c r="D80" s="982"/>
      <c r="E80" s="982"/>
      <c r="F80" s="587"/>
      <c r="G80" s="587"/>
      <c r="H80" s="587"/>
      <c r="I80" s="587"/>
      <c r="J80" s="587"/>
      <c r="K80" s="587"/>
      <c r="L80" s="565"/>
    </row>
    <row r="81" spans="1:12" s="428" customFormat="1" ht="13.5" customHeight="1">
      <c r="A81" s="426"/>
      <c r="B81" s="984" t="s">
        <v>573</v>
      </c>
      <c r="C81" s="985"/>
      <c r="D81" s="985"/>
      <c r="E81" s="985"/>
      <c r="F81" s="977" t="s">
        <v>574</v>
      </c>
      <c r="G81" s="977" t="s">
        <v>575</v>
      </c>
      <c r="H81" s="977" t="s">
        <v>576</v>
      </c>
      <c r="I81" s="977" t="s">
        <v>577</v>
      </c>
      <c r="J81" s="977" t="s">
        <v>578</v>
      </c>
      <c r="K81" s="979" t="s">
        <v>579</v>
      </c>
      <c r="L81" s="565"/>
    </row>
    <row r="82" spans="1:12" s="428" customFormat="1" ht="47.25" customHeight="1" thickBot="1">
      <c r="A82" s="426"/>
      <c r="B82" s="983" t="s">
        <v>1104</v>
      </c>
      <c r="C82" s="978"/>
      <c r="D82" s="978" t="s">
        <v>1105</v>
      </c>
      <c r="E82" s="978"/>
      <c r="F82" s="978"/>
      <c r="G82" s="978"/>
      <c r="H82" s="978"/>
      <c r="I82" s="978"/>
      <c r="J82" s="978"/>
      <c r="K82" s="980"/>
      <c r="L82" s="565"/>
    </row>
    <row r="83" spans="1:12" s="428" customFormat="1" ht="13.5" customHeight="1">
      <c r="A83" s="426"/>
      <c r="B83" s="988"/>
      <c r="C83" s="989"/>
      <c r="D83" s="990"/>
      <c r="E83" s="989"/>
      <c r="F83" s="589"/>
      <c r="G83" s="589"/>
      <c r="H83" s="589"/>
      <c r="I83" s="589"/>
      <c r="J83" s="589"/>
      <c r="K83" s="590"/>
      <c r="L83" s="565"/>
    </row>
    <row r="84" spans="1:12" s="428" customFormat="1" ht="13.5" customHeight="1">
      <c r="A84" s="426"/>
      <c r="B84" s="991"/>
      <c r="C84" s="992"/>
      <c r="D84" s="993"/>
      <c r="E84" s="992"/>
      <c r="F84" s="591"/>
      <c r="G84" s="591"/>
      <c r="H84" s="591"/>
      <c r="I84" s="591"/>
      <c r="J84" s="591"/>
      <c r="K84" s="592"/>
      <c r="L84" s="565"/>
    </row>
    <row r="85" spans="1:12" s="428" customFormat="1" ht="13.5" customHeight="1" thickBot="1">
      <c r="A85" s="426"/>
      <c r="B85" s="994"/>
      <c r="C85" s="995"/>
      <c r="D85" s="996"/>
      <c r="E85" s="995"/>
      <c r="F85" s="432"/>
      <c r="G85" s="432"/>
      <c r="H85" s="432"/>
      <c r="I85" s="432"/>
      <c r="J85" s="432"/>
      <c r="K85" s="593"/>
      <c r="L85" s="565"/>
    </row>
    <row r="86" spans="1:11" ht="13.5" customHeight="1">
      <c r="A86" s="417"/>
      <c r="B86" s="425"/>
      <c r="C86" s="425"/>
      <c r="D86" s="425"/>
      <c r="E86" s="425"/>
      <c r="F86" s="425"/>
      <c r="G86" s="425"/>
      <c r="H86" s="425"/>
      <c r="I86" s="425"/>
      <c r="J86" s="425"/>
      <c r="K86" s="425"/>
    </row>
    <row r="87" spans="1:12" ht="23.25" customHeight="1">
      <c r="A87" s="417" t="s">
        <v>806</v>
      </c>
      <c r="B87" s="964" t="s">
        <v>580</v>
      </c>
      <c r="C87" s="964"/>
      <c r="D87" s="964"/>
      <c r="E87" s="964"/>
      <c r="F87" s="964"/>
      <c r="G87" s="964"/>
      <c r="H87" s="964"/>
      <c r="I87" s="964"/>
      <c r="J87" s="964"/>
      <c r="K87" s="964"/>
      <c r="L87" s="964"/>
    </row>
    <row r="88" spans="1:12" ht="23.25" customHeight="1">
      <c r="A88" s="417"/>
      <c r="B88" s="987"/>
      <c r="C88" s="987"/>
      <c r="D88" s="987"/>
      <c r="E88" s="987"/>
      <c r="F88" s="987"/>
      <c r="G88" s="987"/>
      <c r="H88" s="987"/>
      <c r="I88" s="987"/>
      <c r="J88" s="987"/>
      <c r="K88" s="987"/>
      <c r="L88" s="987"/>
    </row>
    <row r="89" spans="1:11" ht="14.25" customHeight="1">
      <c r="A89" s="417"/>
      <c r="B89" s="425"/>
      <c r="C89" s="425"/>
      <c r="D89" s="425"/>
      <c r="E89" s="425"/>
      <c r="F89" s="425"/>
      <c r="G89" s="425"/>
      <c r="H89" s="425"/>
      <c r="I89" s="425"/>
      <c r="J89" s="425"/>
      <c r="K89" s="425"/>
    </row>
    <row r="90" spans="1:12" ht="14.25" customHeight="1">
      <c r="A90" s="417" t="s">
        <v>722</v>
      </c>
      <c r="B90" s="964" t="s">
        <v>581</v>
      </c>
      <c r="C90" s="964"/>
      <c r="D90" s="964"/>
      <c r="E90" s="964"/>
      <c r="F90" s="964"/>
      <c r="G90" s="964"/>
      <c r="H90" s="964"/>
      <c r="I90" s="964"/>
      <c r="J90" s="964"/>
      <c r="K90" s="964"/>
      <c r="L90" s="964"/>
    </row>
    <row r="91" spans="1:12" ht="14.25" customHeight="1">
      <c r="A91" s="417"/>
      <c r="B91" s="987"/>
      <c r="C91" s="987"/>
      <c r="D91" s="987"/>
      <c r="E91" s="987"/>
      <c r="F91" s="987"/>
      <c r="G91" s="987"/>
      <c r="H91" s="987"/>
      <c r="I91" s="987"/>
      <c r="J91" s="987"/>
      <c r="K91" s="987"/>
      <c r="L91" s="987"/>
    </row>
    <row r="92" spans="1:12" ht="14.25" customHeight="1">
      <c r="A92" s="417"/>
      <c r="B92" s="566"/>
      <c r="C92" s="566"/>
      <c r="D92" s="566"/>
      <c r="E92" s="566"/>
      <c r="F92" s="566"/>
      <c r="G92" s="566"/>
      <c r="H92" s="566"/>
      <c r="I92" s="566"/>
      <c r="J92" s="566"/>
      <c r="K92" s="566"/>
      <c r="L92" s="566"/>
    </row>
    <row r="93" spans="1:12" ht="14.25" customHeight="1">
      <c r="A93" s="417" t="s">
        <v>723</v>
      </c>
      <c r="B93" s="986" t="s">
        <v>582</v>
      </c>
      <c r="C93" s="986"/>
      <c r="D93" s="986"/>
      <c r="E93" s="986"/>
      <c r="F93" s="986"/>
      <c r="G93" s="986"/>
      <c r="H93" s="986"/>
      <c r="I93" s="986"/>
      <c r="J93" s="986"/>
      <c r="K93" s="986"/>
      <c r="L93" s="986"/>
    </row>
    <row r="94" spans="1:12" ht="14.25" customHeight="1">
      <c r="A94" s="417"/>
      <c r="B94" s="987"/>
      <c r="C94" s="987"/>
      <c r="D94" s="987"/>
      <c r="E94" s="987"/>
      <c r="F94" s="987"/>
      <c r="G94" s="987"/>
      <c r="H94" s="987"/>
      <c r="I94" s="987"/>
      <c r="J94" s="987"/>
      <c r="K94" s="987"/>
      <c r="L94" s="987"/>
    </row>
    <row r="95" spans="1:11" ht="13.5" customHeight="1">
      <c r="A95" s="417"/>
      <c r="B95" s="425"/>
      <c r="C95" s="425"/>
      <c r="D95" s="425"/>
      <c r="E95" s="425"/>
      <c r="F95" s="425"/>
      <c r="G95" s="425"/>
      <c r="H95" s="425"/>
      <c r="I95" s="425"/>
      <c r="J95" s="425"/>
      <c r="K95" s="425"/>
    </row>
    <row r="96" spans="1:11" ht="11.25">
      <c r="A96" s="415" t="s">
        <v>48</v>
      </c>
      <c r="B96" s="998" t="s">
        <v>49</v>
      </c>
      <c r="C96" s="998"/>
      <c r="D96" s="998"/>
      <c r="E96" s="998"/>
      <c r="F96" s="998"/>
      <c r="G96" s="998"/>
      <c r="H96" s="998"/>
      <c r="I96" s="998"/>
      <c r="J96" s="998"/>
      <c r="K96" s="998"/>
    </row>
    <row r="97" ht="9" customHeight="1"/>
    <row r="98" spans="1:11" s="433" customFormat="1" ht="11.25">
      <c r="A98" s="415" t="s">
        <v>755</v>
      </c>
      <c r="B98" s="999" t="s">
        <v>51</v>
      </c>
      <c r="C98" s="999"/>
      <c r="D98" s="999"/>
      <c r="E98" s="999"/>
      <c r="F98" s="999"/>
      <c r="G98" s="999"/>
      <c r="H98" s="999"/>
      <c r="I98" s="999"/>
      <c r="J98" s="999"/>
      <c r="K98" s="999"/>
    </row>
    <row r="99" spans="1:11" ht="57.75" customHeight="1">
      <c r="A99" s="417"/>
      <c r="B99" s="1000" t="s">
        <v>583</v>
      </c>
      <c r="C99" s="1000"/>
      <c r="D99" s="1000"/>
      <c r="E99" s="1000"/>
      <c r="F99" s="1000"/>
      <c r="G99" s="1000"/>
      <c r="H99" s="1000"/>
      <c r="I99" s="1000"/>
      <c r="J99" s="1000"/>
      <c r="K99" s="1000"/>
    </row>
    <row r="100" ht="9" customHeight="1"/>
    <row r="101" spans="1:11" ht="27" customHeight="1">
      <c r="A101" s="417" t="s">
        <v>798</v>
      </c>
      <c r="B101" s="1000" t="s">
        <v>584</v>
      </c>
      <c r="C101" s="1000"/>
      <c r="D101" s="1000"/>
      <c r="E101" s="1000"/>
      <c r="F101" s="1000"/>
      <c r="G101" s="1000"/>
      <c r="H101" s="1000"/>
      <c r="I101" s="1000"/>
      <c r="J101" s="1000"/>
      <c r="K101" s="1000"/>
    </row>
    <row r="102" spans="1:11" ht="7.5" customHeight="1">
      <c r="A102" s="417"/>
      <c r="B102" s="434"/>
      <c r="C102" s="434"/>
      <c r="D102" s="434"/>
      <c r="E102" s="434"/>
      <c r="F102" s="434"/>
      <c r="G102" s="434"/>
      <c r="H102" s="434"/>
      <c r="I102" s="434"/>
      <c r="J102" s="434"/>
      <c r="K102" s="434"/>
    </row>
    <row r="103" spans="1:11" ht="27" customHeight="1">
      <c r="A103" s="417" t="s">
        <v>799</v>
      </c>
      <c r="B103" s="1000" t="s">
        <v>585</v>
      </c>
      <c r="C103" s="1000"/>
      <c r="D103" s="1000"/>
      <c r="E103" s="1000"/>
      <c r="F103" s="1000"/>
      <c r="G103" s="1000"/>
      <c r="H103" s="1000"/>
      <c r="I103" s="1000"/>
      <c r="J103" s="1000"/>
      <c r="K103" s="1000"/>
    </row>
    <row r="104" spans="1:11" ht="10.5" customHeight="1">
      <c r="A104" s="417"/>
      <c r="B104" s="434"/>
      <c r="C104" s="434"/>
      <c r="D104" s="434"/>
      <c r="E104" s="434"/>
      <c r="F104" s="434"/>
      <c r="G104" s="434"/>
      <c r="H104" s="434"/>
      <c r="I104" s="434"/>
      <c r="J104" s="434"/>
      <c r="K104" s="434"/>
    </row>
    <row r="105" spans="1:11" ht="18.75" customHeight="1">
      <c r="A105" s="417"/>
      <c r="B105" s="1001" t="s">
        <v>586</v>
      </c>
      <c r="C105" s="1001"/>
      <c r="D105" s="1001"/>
      <c r="E105" s="1001"/>
      <c r="F105" s="1001"/>
      <c r="G105" s="1001"/>
      <c r="H105" s="1001"/>
      <c r="I105" s="1001"/>
      <c r="J105" s="1001"/>
      <c r="K105" s="1001"/>
    </row>
    <row r="106" ht="12.75" customHeight="1"/>
    <row r="107" spans="1:11" ht="26.25" customHeight="1">
      <c r="A107" s="417" t="s">
        <v>800</v>
      </c>
      <c r="B107" s="964" t="s">
        <v>587</v>
      </c>
      <c r="C107" s="964"/>
      <c r="D107" s="964"/>
      <c r="E107" s="964"/>
      <c r="F107" s="964"/>
      <c r="G107" s="964"/>
      <c r="H107" s="964"/>
      <c r="I107" s="964"/>
      <c r="J107" s="964"/>
      <c r="K107" s="964"/>
    </row>
    <row r="108" spans="1:11" ht="12.75" customHeight="1">
      <c r="A108" s="417"/>
      <c r="B108" s="425"/>
      <c r="C108" s="425"/>
      <c r="D108" s="425"/>
      <c r="E108" s="425"/>
      <c r="F108" s="425"/>
      <c r="G108" s="425"/>
      <c r="H108" s="425"/>
      <c r="I108" s="425"/>
      <c r="J108" s="425"/>
      <c r="K108" s="425"/>
    </row>
    <row r="109" spans="1:11" ht="66" customHeight="1">
      <c r="A109" s="417" t="s">
        <v>801</v>
      </c>
      <c r="B109" s="964" t="s">
        <v>588</v>
      </c>
      <c r="C109" s="964"/>
      <c r="D109" s="964"/>
      <c r="E109" s="964"/>
      <c r="F109" s="964"/>
      <c r="G109" s="964"/>
      <c r="H109" s="964"/>
      <c r="I109" s="964"/>
      <c r="J109" s="964"/>
      <c r="K109" s="964"/>
    </row>
    <row r="110" ht="9" customHeight="1"/>
    <row r="111" spans="1:11" ht="51" customHeight="1">
      <c r="A111" s="417" t="s">
        <v>802</v>
      </c>
      <c r="B111" s="964" t="s">
        <v>589</v>
      </c>
      <c r="C111" s="964"/>
      <c r="D111" s="964"/>
      <c r="E111" s="964"/>
      <c r="F111" s="964"/>
      <c r="G111" s="964"/>
      <c r="H111" s="964"/>
      <c r="I111" s="964"/>
      <c r="J111" s="964"/>
      <c r="K111" s="964"/>
    </row>
    <row r="112" spans="1:11" ht="6" customHeight="1">
      <c r="A112" s="417"/>
      <c r="B112" s="425"/>
      <c r="C112" s="425"/>
      <c r="D112" s="425"/>
      <c r="E112" s="425"/>
      <c r="F112" s="425"/>
      <c r="G112" s="425"/>
      <c r="H112" s="425"/>
      <c r="I112" s="425"/>
      <c r="J112" s="425"/>
      <c r="K112" s="425"/>
    </row>
    <row r="113" spans="1:11" ht="39.75" customHeight="1">
      <c r="A113" s="417"/>
      <c r="B113" s="1002" t="s">
        <v>590</v>
      </c>
      <c r="C113" s="1002"/>
      <c r="D113" s="1002"/>
      <c r="E113" s="1002"/>
      <c r="F113" s="1002"/>
      <c r="G113" s="1002"/>
      <c r="H113" s="1002"/>
      <c r="I113" s="1002"/>
      <c r="J113" s="1002"/>
      <c r="K113" s="1002"/>
    </row>
    <row r="114" ht="9" customHeight="1"/>
    <row r="115" spans="1:11" ht="25.5" customHeight="1">
      <c r="A115" s="417" t="s">
        <v>803</v>
      </c>
      <c r="B115" s="964" t="s">
        <v>591</v>
      </c>
      <c r="C115" s="964"/>
      <c r="D115" s="964"/>
      <c r="E115" s="964"/>
      <c r="F115" s="964"/>
      <c r="G115" s="964"/>
      <c r="H115" s="964"/>
      <c r="I115" s="964"/>
      <c r="J115" s="964"/>
      <c r="K115" s="964"/>
    </row>
    <row r="116" ht="9" customHeight="1"/>
    <row r="117" spans="1:11" ht="11.25">
      <c r="A117" s="417" t="s">
        <v>804</v>
      </c>
      <c r="B117" s="997" t="s">
        <v>592</v>
      </c>
      <c r="C117" s="997"/>
      <c r="D117" s="997"/>
      <c r="E117" s="997"/>
      <c r="F117" s="997"/>
      <c r="G117" s="997"/>
      <c r="H117" s="997"/>
      <c r="I117" s="997"/>
      <c r="J117" s="997"/>
      <c r="K117" s="997"/>
    </row>
    <row r="118" spans="2:11" ht="78" customHeight="1">
      <c r="B118" s="964" t="s">
        <v>593</v>
      </c>
      <c r="C118" s="964"/>
      <c r="D118" s="964"/>
      <c r="E118" s="964"/>
      <c r="F118" s="964"/>
      <c r="G118" s="964"/>
      <c r="H118" s="964"/>
      <c r="I118" s="964"/>
      <c r="J118" s="964"/>
      <c r="K118" s="964"/>
    </row>
    <row r="119" ht="9" customHeight="1"/>
    <row r="120" spans="1:11" ht="16.5" customHeight="1" thickBot="1">
      <c r="A120" s="435" t="s">
        <v>760</v>
      </c>
      <c r="B120" s="1011" t="s">
        <v>594</v>
      </c>
      <c r="C120" s="1011"/>
      <c r="D120" s="1011"/>
      <c r="E120" s="1011"/>
      <c r="F120" s="1011"/>
      <c r="G120" s="1011"/>
      <c r="H120" s="1011"/>
      <c r="I120" s="1011"/>
      <c r="J120" s="1011"/>
      <c r="K120" s="1011"/>
    </row>
    <row r="121" spans="1:11" ht="16.5" customHeight="1">
      <c r="A121" s="435"/>
      <c r="B121" s="436"/>
      <c r="C121" s="436"/>
      <c r="D121" s="436"/>
      <c r="E121" s="436"/>
      <c r="F121" s="436"/>
      <c r="G121" s="436"/>
      <c r="H121" s="436"/>
      <c r="I121" s="436"/>
      <c r="J121" s="436"/>
      <c r="K121" s="436"/>
    </row>
    <row r="122" spans="2:11" ht="44.25" customHeight="1">
      <c r="B122" s="1000" t="s">
        <v>595</v>
      </c>
      <c r="C122" s="1000"/>
      <c r="D122" s="1000"/>
      <c r="E122" s="1000"/>
      <c r="F122" s="1000"/>
      <c r="G122" s="1000"/>
      <c r="H122" s="1000"/>
      <c r="I122" s="1000"/>
      <c r="J122" s="1000"/>
      <c r="K122" s="1000"/>
    </row>
    <row r="123" spans="2:11" ht="36.75" customHeight="1">
      <c r="B123" s="437"/>
      <c r="C123" s="964" t="s">
        <v>596</v>
      </c>
      <c r="D123" s="964"/>
      <c r="E123" s="964"/>
      <c r="F123" s="964"/>
      <c r="G123" s="964"/>
      <c r="H123" s="964"/>
      <c r="I123" s="964"/>
      <c r="J123" s="964"/>
      <c r="K123" s="964"/>
    </row>
    <row r="124" spans="2:11" ht="25.5" customHeight="1">
      <c r="B124" s="437"/>
      <c r="C124" s="1012" t="s">
        <v>597</v>
      </c>
      <c r="D124" s="1012"/>
      <c r="E124" s="1012"/>
      <c r="F124" s="1012"/>
      <c r="G124" s="1012"/>
      <c r="H124" s="1012"/>
      <c r="I124" s="1012"/>
      <c r="J124" s="1012"/>
      <c r="K124" s="1012"/>
    </row>
    <row r="125" spans="2:11" ht="13.5" customHeight="1">
      <c r="B125" s="437"/>
      <c r="C125" s="1012" t="s">
        <v>598</v>
      </c>
      <c r="D125" s="1012"/>
      <c r="E125" s="1012"/>
      <c r="F125" s="1012"/>
      <c r="G125" s="1012"/>
      <c r="H125" s="1012"/>
      <c r="I125" s="1012"/>
      <c r="J125" s="1012"/>
      <c r="K125" s="1012"/>
    </row>
    <row r="126" spans="2:11" ht="37.5" customHeight="1">
      <c r="B126" s="437"/>
      <c r="C126" s="964" t="s">
        <v>1171</v>
      </c>
      <c r="D126" s="964"/>
      <c r="E126" s="964"/>
      <c r="F126" s="964"/>
      <c r="G126" s="964"/>
      <c r="H126" s="964"/>
      <c r="I126" s="964"/>
      <c r="J126" s="964"/>
      <c r="K126" s="964"/>
    </row>
    <row r="127" spans="2:11" ht="26.25" customHeight="1">
      <c r="B127" s="437"/>
      <c r="C127" s="425"/>
      <c r="D127" s="425"/>
      <c r="E127" s="425"/>
      <c r="F127" s="425"/>
      <c r="G127" s="425"/>
      <c r="H127" s="425"/>
      <c r="I127" s="425"/>
      <c r="J127" s="425"/>
      <c r="K127" s="425"/>
    </row>
    <row r="128" spans="2:11" ht="12" customHeight="1">
      <c r="B128" s="437"/>
      <c r="C128" s="997" t="s">
        <v>599</v>
      </c>
      <c r="D128" s="997"/>
      <c r="E128" s="997"/>
      <c r="F128" s="997"/>
      <c r="G128" s="997"/>
      <c r="H128" s="997"/>
      <c r="I128" s="997"/>
      <c r="J128" s="997"/>
      <c r="K128" s="997"/>
    </row>
    <row r="129" ht="12" thickBot="1"/>
    <row r="130" spans="2:12" ht="12.75" thickBot="1">
      <c r="B130" s="1013" t="s">
        <v>600</v>
      </c>
      <c r="C130" s="1014"/>
      <c r="D130" s="1014"/>
      <c r="E130" s="1015" t="s">
        <v>601</v>
      </c>
      <c r="F130" s="1015"/>
      <c r="G130" s="1015" t="s">
        <v>602</v>
      </c>
      <c r="H130" s="1015"/>
      <c r="I130" s="1016"/>
      <c r="J130" s="567"/>
      <c r="K130" s="438"/>
      <c r="L130" s="438"/>
    </row>
    <row r="131" spans="2:12" ht="12">
      <c r="B131" s="1003" t="s">
        <v>603</v>
      </c>
      <c r="C131" s="1004"/>
      <c r="D131" s="1005"/>
      <c r="E131" s="1006"/>
      <c r="F131" s="1007"/>
      <c r="G131" s="1008"/>
      <c r="H131" s="1009"/>
      <c r="I131" s="1010"/>
      <c r="J131" s="586"/>
      <c r="K131" s="438"/>
      <c r="L131" s="438"/>
    </row>
    <row r="132" spans="2:12" ht="12">
      <c r="B132" s="1017" t="s">
        <v>604</v>
      </c>
      <c r="C132" s="1018"/>
      <c r="D132" s="1019"/>
      <c r="E132" s="1020"/>
      <c r="F132" s="1021"/>
      <c r="G132" s="1022"/>
      <c r="H132" s="1023"/>
      <c r="I132" s="1024"/>
      <c r="J132" s="586"/>
      <c r="K132" s="438"/>
      <c r="L132" s="439"/>
    </row>
    <row r="133" spans="2:12" ht="28.5" customHeight="1">
      <c r="B133" s="1025" t="s">
        <v>605</v>
      </c>
      <c r="C133" s="1026"/>
      <c r="D133" s="1027"/>
      <c r="E133" s="1020"/>
      <c r="F133" s="1021"/>
      <c r="G133" s="1022"/>
      <c r="H133" s="1023"/>
      <c r="I133" s="1024"/>
      <c r="J133" s="586"/>
      <c r="K133" s="438"/>
      <c r="L133" s="439"/>
    </row>
    <row r="134" spans="2:12" ht="15" customHeight="1">
      <c r="B134" s="1017" t="s">
        <v>606</v>
      </c>
      <c r="C134" s="1018"/>
      <c r="D134" s="1019"/>
      <c r="E134" s="1020"/>
      <c r="F134" s="1021"/>
      <c r="G134" s="1022"/>
      <c r="H134" s="1023"/>
      <c r="I134" s="1024"/>
      <c r="J134" s="586"/>
      <c r="K134" s="438"/>
      <c r="L134" s="438"/>
    </row>
    <row r="135" spans="2:12" ht="12">
      <c r="B135" s="1025" t="s">
        <v>607</v>
      </c>
      <c r="C135" s="1026"/>
      <c r="D135" s="1027"/>
      <c r="E135" s="1020"/>
      <c r="F135" s="1021"/>
      <c r="G135" s="1022"/>
      <c r="H135" s="1023"/>
      <c r="I135" s="1024"/>
      <c r="J135" s="586"/>
      <c r="K135" s="438"/>
      <c r="L135" s="438"/>
    </row>
    <row r="136" spans="2:12" ht="12">
      <c r="B136" s="1017" t="s">
        <v>608</v>
      </c>
      <c r="C136" s="1018"/>
      <c r="D136" s="1019"/>
      <c r="E136" s="1020"/>
      <c r="F136" s="1021"/>
      <c r="G136" s="1022"/>
      <c r="H136" s="1023"/>
      <c r="I136" s="1024"/>
      <c r="J136" s="586"/>
      <c r="K136" s="438"/>
      <c r="L136" s="438"/>
    </row>
    <row r="137" spans="2:12" ht="12">
      <c r="B137" s="1017" t="s">
        <v>609</v>
      </c>
      <c r="C137" s="1018"/>
      <c r="D137" s="1019"/>
      <c r="E137" s="1020"/>
      <c r="F137" s="1021"/>
      <c r="G137" s="1022"/>
      <c r="H137" s="1023"/>
      <c r="I137" s="1024"/>
      <c r="J137" s="586"/>
      <c r="K137" s="439"/>
      <c r="L137" s="438"/>
    </row>
    <row r="138" spans="2:12" ht="12">
      <c r="B138" s="1017" t="s">
        <v>610</v>
      </c>
      <c r="C138" s="1018"/>
      <c r="D138" s="1019"/>
      <c r="E138" s="1020"/>
      <c r="F138" s="1021"/>
      <c r="G138" s="1022"/>
      <c r="H138" s="1023"/>
      <c r="I138" s="1024"/>
      <c r="J138" s="586"/>
      <c r="K138" s="438"/>
      <c r="L138" s="438"/>
    </row>
    <row r="139" spans="2:12" ht="12.75" thickBot="1">
      <c r="B139" s="1035" t="s">
        <v>611</v>
      </c>
      <c r="C139" s="1036"/>
      <c r="D139" s="1037"/>
      <c r="E139" s="1038"/>
      <c r="F139" s="1039"/>
      <c r="G139" s="1040"/>
      <c r="H139" s="1041"/>
      <c r="I139" s="1042"/>
      <c r="J139" s="586"/>
      <c r="K139" s="438"/>
      <c r="L139" s="438"/>
    </row>
    <row r="141" spans="1:11" ht="11.25">
      <c r="A141" s="437" t="s">
        <v>798</v>
      </c>
      <c r="B141" s="997" t="s">
        <v>612</v>
      </c>
      <c r="C141" s="997"/>
      <c r="D141" s="997"/>
      <c r="E141" s="997"/>
      <c r="F141" s="997"/>
      <c r="G141" s="997"/>
      <c r="H141" s="997"/>
      <c r="I141" s="997"/>
      <c r="J141" s="997"/>
      <c r="K141" s="997"/>
    </row>
    <row r="142" spans="7:11" ht="12" thickBot="1">
      <c r="G142" s="1043" t="e">
        <f>#REF!</f>
        <v>#REF!</v>
      </c>
      <c r="H142" s="1044"/>
      <c r="I142" s="1044"/>
      <c r="J142" s="1044"/>
      <c r="K142" s="1044"/>
    </row>
    <row r="143" spans="1:12" ht="49.5" customHeight="1" thickBot="1">
      <c r="A143" s="1045"/>
      <c r="B143" s="1046"/>
      <c r="C143" s="440" t="s">
        <v>613</v>
      </c>
      <c r="D143" s="441" t="s">
        <v>614</v>
      </c>
      <c r="E143" s="442" t="s">
        <v>605</v>
      </c>
      <c r="F143" s="1047" t="s">
        <v>607</v>
      </c>
      <c r="G143" s="1048"/>
      <c r="H143" s="443" t="s">
        <v>610</v>
      </c>
      <c r="I143" s="1047" t="s">
        <v>615</v>
      </c>
      <c r="J143" s="1049"/>
      <c r="K143" s="1048"/>
      <c r="L143" s="440" t="s">
        <v>616</v>
      </c>
    </row>
    <row r="144" spans="1:12" ht="12">
      <c r="A144" s="1028" t="s">
        <v>617</v>
      </c>
      <c r="B144" s="1029"/>
      <c r="C144" s="444"/>
      <c r="D144" s="445"/>
      <c r="E144" s="444"/>
      <c r="F144" s="1030"/>
      <c r="G144" s="1031"/>
      <c r="H144" s="445"/>
      <c r="I144" s="1032"/>
      <c r="J144" s="1033"/>
      <c r="K144" s="1034"/>
      <c r="L144" s="446">
        <f>SUM(C144:K144)</f>
        <v>0</v>
      </c>
    </row>
    <row r="145" spans="1:12" ht="12">
      <c r="A145" s="1050" t="s">
        <v>618</v>
      </c>
      <c r="B145" s="1051"/>
      <c r="C145" s="447"/>
      <c r="D145" s="448"/>
      <c r="E145" s="447"/>
      <c r="F145" s="1052"/>
      <c r="G145" s="1053"/>
      <c r="H145" s="448"/>
      <c r="I145" s="1054"/>
      <c r="J145" s="1055"/>
      <c r="K145" s="1056"/>
      <c r="L145" s="449">
        <f>SUM(C145:K145)</f>
        <v>0</v>
      </c>
    </row>
    <row r="146" spans="1:12" ht="12">
      <c r="A146" s="1057" t="s">
        <v>619</v>
      </c>
      <c r="B146" s="1058"/>
      <c r="C146" s="447"/>
      <c r="D146" s="448"/>
      <c r="E146" s="447"/>
      <c r="F146" s="1052"/>
      <c r="G146" s="1053"/>
      <c r="H146" s="448"/>
      <c r="I146" s="1054"/>
      <c r="J146" s="1055"/>
      <c r="K146" s="1056"/>
      <c r="L146" s="449">
        <f>SUM(C146:K146)</f>
        <v>0</v>
      </c>
    </row>
    <row r="147" spans="1:12" ht="12.75" thickBot="1">
      <c r="A147" s="1059" t="s">
        <v>620</v>
      </c>
      <c r="B147" s="1060"/>
      <c r="C147" s="450">
        <f>+C144+C145-C146</f>
        <v>0</v>
      </c>
      <c r="D147" s="451">
        <f>+D144+D145-D146</f>
        <v>0</v>
      </c>
      <c r="E147" s="451">
        <f>+E144+E145-E146</f>
        <v>0</v>
      </c>
      <c r="F147" s="1061">
        <f>+F144+F145-F146</f>
        <v>0</v>
      </c>
      <c r="G147" s="1062"/>
      <c r="H147" s="451">
        <f>+H144+H145-H146</f>
        <v>0</v>
      </c>
      <c r="I147" s="1063">
        <f>+I144+I145-I146</f>
        <v>0</v>
      </c>
      <c r="J147" s="1064"/>
      <c r="K147" s="1065"/>
      <c r="L147" s="452">
        <f>SUM(C147:K147)</f>
        <v>0</v>
      </c>
    </row>
    <row r="148" spans="1:11" ht="12" thickBot="1">
      <c r="A148" s="1066"/>
      <c r="B148" s="1067"/>
      <c r="C148" s="1067"/>
      <c r="D148" s="1067"/>
      <c r="E148" s="1067"/>
      <c r="F148" s="1067"/>
      <c r="G148" s="1067"/>
      <c r="H148" s="1067"/>
      <c r="I148" s="1067"/>
      <c r="J148" s="1067"/>
      <c r="K148" s="1068"/>
    </row>
    <row r="149" spans="1:12" ht="12">
      <c r="A149" s="1028" t="s">
        <v>621</v>
      </c>
      <c r="B149" s="1029"/>
      <c r="C149" s="444"/>
      <c r="D149" s="445"/>
      <c r="E149" s="445"/>
      <c r="F149" s="1033"/>
      <c r="G149" s="1033"/>
      <c r="H149" s="445"/>
      <c r="I149" s="1032"/>
      <c r="J149" s="1033"/>
      <c r="K149" s="1034"/>
      <c r="L149" s="446">
        <f>SUM(C149:K149)</f>
        <v>0</v>
      </c>
    </row>
    <row r="150" spans="1:12" ht="12">
      <c r="A150" s="1050" t="s">
        <v>618</v>
      </c>
      <c r="B150" s="1051"/>
      <c r="C150" s="447"/>
      <c r="D150" s="448"/>
      <c r="E150" s="448"/>
      <c r="F150" s="1072"/>
      <c r="G150" s="1072"/>
      <c r="H150" s="448"/>
      <c r="I150" s="1054"/>
      <c r="J150" s="1055"/>
      <c r="K150" s="1056"/>
      <c r="L150" s="449">
        <f>SUM(C150:K150)</f>
        <v>0</v>
      </c>
    </row>
    <row r="151" spans="1:12" ht="12">
      <c r="A151" s="1057" t="s">
        <v>619</v>
      </c>
      <c r="B151" s="1058"/>
      <c r="C151" s="447"/>
      <c r="D151" s="448"/>
      <c r="E151" s="448"/>
      <c r="F151" s="1072"/>
      <c r="G151" s="1072"/>
      <c r="H151" s="448"/>
      <c r="I151" s="1054"/>
      <c r="J151" s="1055"/>
      <c r="K151" s="1056"/>
      <c r="L151" s="449">
        <f>SUM(C151:K151)</f>
        <v>0</v>
      </c>
    </row>
    <row r="152" spans="1:12" ht="12.75" thickBot="1">
      <c r="A152" s="1059" t="s">
        <v>622</v>
      </c>
      <c r="B152" s="1060"/>
      <c r="C152" s="450">
        <f>+C149+C150-C151</f>
        <v>0</v>
      </c>
      <c r="D152" s="451">
        <f>+D149+D150-D151</f>
        <v>0</v>
      </c>
      <c r="E152" s="451">
        <f>+E149+E150-E151</f>
        <v>0</v>
      </c>
      <c r="F152" s="1064">
        <f>+F149+F150-F151</f>
        <v>0</v>
      </c>
      <c r="G152" s="1064"/>
      <c r="H152" s="451">
        <f>+H149+H150-H151</f>
        <v>0</v>
      </c>
      <c r="I152" s="1063">
        <f>+I149+I150-I151</f>
        <v>0</v>
      </c>
      <c r="J152" s="1064"/>
      <c r="K152" s="1065"/>
      <c r="L152" s="452">
        <f>SUM(C152:K152)</f>
        <v>0</v>
      </c>
    </row>
    <row r="153" spans="1:11" ht="12" thickBot="1">
      <c r="A153" s="1066"/>
      <c r="B153" s="1067"/>
      <c r="C153" s="1067"/>
      <c r="D153" s="1067"/>
      <c r="E153" s="1067"/>
      <c r="F153" s="1067"/>
      <c r="G153" s="1067"/>
      <c r="H153" s="1067"/>
      <c r="I153" s="1067"/>
      <c r="J153" s="1067"/>
      <c r="K153" s="1068"/>
    </row>
    <row r="154" spans="1:12" ht="12">
      <c r="A154" s="1028" t="s">
        <v>623</v>
      </c>
      <c r="B154" s="1029"/>
      <c r="C154" s="453">
        <f aca="true" t="shared" si="0" ref="C154:D156">+C144-C149</f>
        <v>0</v>
      </c>
      <c r="D154" s="454">
        <f t="shared" si="0"/>
        <v>0</v>
      </c>
      <c r="E154" s="454"/>
      <c r="F154" s="1069">
        <f>+F144-F149</f>
        <v>0</v>
      </c>
      <c r="G154" s="1069"/>
      <c r="H154" s="454">
        <f aca="true" t="shared" si="1" ref="H154:I156">+H144-H149</f>
        <v>0</v>
      </c>
      <c r="I154" s="1070">
        <f t="shared" si="1"/>
        <v>0</v>
      </c>
      <c r="J154" s="1070"/>
      <c r="K154" s="1071"/>
      <c r="L154" s="446">
        <f>SUM(C154:K154)</f>
        <v>0</v>
      </c>
    </row>
    <row r="155" spans="1:12" ht="12">
      <c r="A155" s="1050" t="s">
        <v>618</v>
      </c>
      <c r="B155" s="1051"/>
      <c r="C155" s="455">
        <f t="shared" si="0"/>
        <v>0</v>
      </c>
      <c r="D155" s="456">
        <f t="shared" si="0"/>
        <v>0</v>
      </c>
      <c r="E155" s="456">
        <f>+E145-E150</f>
        <v>0</v>
      </c>
      <c r="F155" s="1073">
        <f>+F145-F150</f>
        <v>0</v>
      </c>
      <c r="G155" s="1073"/>
      <c r="H155" s="456">
        <f t="shared" si="1"/>
        <v>0</v>
      </c>
      <c r="I155" s="1074">
        <f t="shared" si="1"/>
        <v>0</v>
      </c>
      <c r="J155" s="1074"/>
      <c r="K155" s="1075"/>
      <c r="L155" s="449">
        <f>SUM(C155:K155)</f>
        <v>0</v>
      </c>
    </row>
    <row r="156" spans="1:12" ht="12">
      <c r="A156" s="1057" t="s">
        <v>619</v>
      </c>
      <c r="B156" s="1058"/>
      <c r="C156" s="455">
        <f t="shared" si="0"/>
        <v>0</v>
      </c>
      <c r="D156" s="456">
        <f t="shared" si="0"/>
        <v>0</v>
      </c>
      <c r="E156" s="456">
        <f>+E146-E151</f>
        <v>0</v>
      </c>
      <c r="F156" s="1073">
        <f>+F146-F151</f>
        <v>0</v>
      </c>
      <c r="G156" s="1073"/>
      <c r="H156" s="456">
        <f t="shared" si="1"/>
        <v>0</v>
      </c>
      <c r="I156" s="1074">
        <f t="shared" si="1"/>
        <v>0</v>
      </c>
      <c r="J156" s="1074"/>
      <c r="K156" s="1075"/>
      <c r="L156" s="449">
        <f>SUM(C156:K156)</f>
        <v>0</v>
      </c>
    </row>
    <row r="157" spans="1:12" ht="12.75" thickBot="1">
      <c r="A157" s="1059" t="s">
        <v>624</v>
      </c>
      <c r="B157" s="1060"/>
      <c r="C157" s="450">
        <f>+C154+C155-C156</f>
        <v>0</v>
      </c>
      <c r="D157" s="451">
        <f>+D154+D155-D156</f>
        <v>0</v>
      </c>
      <c r="E157" s="451">
        <f>+E154+E155-E156</f>
        <v>0</v>
      </c>
      <c r="F157" s="1064">
        <f>+F154+F155-F156</f>
        <v>0</v>
      </c>
      <c r="G157" s="1064"/>
      <c r="H157" s="451">
        <f>+H154+H155-H156</f>
        <v>0</v>
      </c>
      <c r="I157" s="1078">
        <f>+I154+I155-I156</f>
        <v>0</v>
      </c>
      <c r="J157" s="1078"/>
      <c r="K157" s="1079"/>
      <c r="L157" s="452">
        <f>SUM(C157:K157)</f>
        <v>0</v>
      </c>
    </row>
    <row r="159" spans="2:11" ht="19.5" customHeight="1">
      <c r="B159" s="1080" t="s">
        <v>625</v>
      </c>
      <c r="C159" s="1080"/>
      <c r="D159" s="1080"/>
      <c r="E159" s="1080"/>
      <c r="F159" s="1080"/>
      <c r="G159" s="1080"/>
      <c r="H159" s="1080"/>
      <c r="I159" s="1080"/>
      <c r="J159" s="1080"/>
      <c r="K159" s="1080"/>
    </row>
    <row r="160" ht="6.75" customHeight="1"/>
    <row r="161" spans="2:11" ht="24.75" customHeight="1">
      <c r="B161" s="964" t="s">
        <v>626</v>
      </c>
      <c r="C161" s="964"/>
      <c r="D161" s="964"/>
      <c r="E161" s="964"/>
      <c r="F161" s="964"/>
      <c r="G161" s="964"/>
      <c r="H161" s="964"/>
      <c r="I161" s="964"/>
      <c r="J161" s="964"/>
      <c r="K161" s="964"/>
    </row>
    <row r="162" spans="7:10" ht="12" thickBot="1">
      <c r="G162" s="1043" t="e">
        <f>+G142</f>
        <v>#REF!</v>
      </c>
      <c r="H162" s="1044"/>
      <c r="I162" s="1044"/>
      <c r="J162" s="568"/>
    </row>
    <row r="163" spans="3:10" ht="34.5" customHeight="1" thickBot="1">
      <c r="C163" s="457" t="str">
        <f>+C143</f>
        <v>Intangibles</v>
      </c>
      <c r="D163" s="458" t="str">
        <f>+D143</f>
        <v>Real-estates</v>
      </c>
      <c r="E163" s="1081" t="str">
        <f>+F143</f>
        <v>Production machinery, equipment</v>
      </c>
      <c r="F163" s="1082"/>
      <c r="G163" s="459" t="str">
        <f>+H143</f>
        <v>Other machinery, equipment</v>
      </c>
      <c r="H163" s="1081" t="str">
        <f>+L143</f>
        <v>Total</v>
      </c>
      <c r="I163" s="1082"/>
      <c r="J163" s="569"/>
    </row>
    <row r="164" spans="3:10" ht="12" thickBot="1">
      <c r="C164" s="460"/>
      <c r="D164" s="461"/>
      <c r="E164" s="1083"/>
      <c r="F164" s="1084"/>
      <c r="G164" s="460"/>
      <c r="H164" s="1076"/>
      <c r="I164" s="1077"/>
      <c r="J164" s="585"/>
    </row>
    <row r="165" spans="3:10" ht="11.25">
      <c r="C165" s="462"/>
      <c r="D165" s="462"/>
      <c r="E165" s="462"/>
      <c r="F165" s="462"/>
      <c r="G165" s="462"/>
      <c r="H165" s="463"/>
      <c r="I165" s="463"/>
      <c r="J165" s="463"/>
    </row>
    <row r="166" spans="2:10" ht="11.25">
      <c r="B166" s="997" t="s">
        <v>627</v>
      </c>
      <c r="C166" s="997"/>
      <c r="D166" s="997"/>
      <c r="E166" s="997"/>
      <c r="F166" s="997"/>
      <c r="G166" s="997"/>
      <c r="H166" s="997"/>
      <c r="I166" s="997"/>
      <c r="J166" s="414"/>
    </row>
    <row r="167" spans="3:10" ht="11.25">
      <c r="C167" s="462"/>
      <c r="D167" s="462"/>
      <c r="E167" s="462"/>
      <c r="F167" s="462"/>
      <c r="G167" s="462"/>
      <c r="H167" s="463"/>
      <c r="I167" s="463"/>
      <c r="J167" s="463"/>
    </row>
    <row r="168" spans="2:10" ht="26.25" customHeight="1">
      <c r="B168" s="1002" t="s">
        <v>628</v>
      </c>
      <c r="C168" s="1002"/>
      <c r="D168" s="1002"/>
      <c r="E168" s="1002"/>
      <c r="F168" s="1002"/>
      <c r="G168" s="1002"/>
      <c r="H168" s="1002"/>
      <c r="I168" s="1002"/>
      <c r="J168" s="564"/>
    </row>
    <row r="169" spans="3:10" ht="11.25">
      <c r="C169" s="462"/>
      <c r="D169" s="462"/>
      <c r="E169" s="462"/>
      <c r="F169" s="462"/>
      <c r="G169" s="462"/>
      <c r="H169" s="463"/>
      <c r="I169" s="463"/>
      <c r="J169" s="463"/>
    </row>
    <row r="170" spans="3:10" ht="12" thickBot="1">
      <c r="C170" s="462"/>
      <c r="D170" s="462"/>
      <c r="E170" s="462"/>
      <c r="F170" s="462"/>
      <c r="G170" s="462" t="e">
        <f>G162</f>
        <v>#REF!</v>
      </c>
      <c r="H170" s="463"/>
      <c r="I170" s="463"/>
      <c r="J170" s="463"/>
    </row>
    <row r="171" spans="2:10" ht="12" thickBot="1">
      <c r="B171" s="1090" t="s">
        <v>88</v>
      </c>
      <c r="C171" s="1091"/>
      <c r="D171" s="1091"/>
      <c r="E171" s="1092"/>
      <c r="F171" s="464">
        <f>'Mérleg(éves)'!D131</f>
        <v>41274</v>
      </c>
      <c r="G171" s="465">
        <f>'Mérleg(éves)'!F131</f>
        <v>41639</v>
      </c>
      <c r="H171" s="463"/>
      <c r="I171" s="463"/>
      <c r="J171" s="463"/>
    </row>
    <row r="172" spans="2:10" ht="11.25">
      <c r="B172" s="1093" t="str">
        <f>D143</f>
        <v>Real-estates</v>
      </c>
      <c r="C172" s="1094"/>
      <c r="D172" s="1094"/>
      <c r="E172" s="1095"/>
      <c r="F172" s="466"/>
      <c r="G172" s="467"/>
      <c r="H172" s="463"/>
      <c r="I172" s="463"/>
      <c r="J172" s="463"/>
    </row>
    <row r="173" spans="2:10" ht="12.75" customHeight="1">
      <c r="B173" s="1096" t="str">
        <f>F143</f>
        <v>Production machinery, equipment</v>
      </c>
      <c r="C173" s="1097"/>
      <c r="D173" s="1097"/>
      <c r="E173" s="1098"/>
      <c r="F173" s="468"/>
      <c r="G173" s="469"/>
      <c r="H173" s="463"/>
      <c r="I173" s="463"/>
      <c r="J173" s="463"/>
    </row>
    <row r="174" spans="2:10" ht="11.25">
      <c r="B174" s="1096" t="str">
        <f>H143</f>
        <v>Other machinery, equipment</v>
      </c>
      <c r="C174" s="1097"/>
      <c r="D174" s="1097"/>
      <c r="E174" s="1098"/>
      <c r="F174" s="468"/>
      <c r="G174" s="469"/>
      <c r="H174" s="463"/>
      <c r="I174" s="463"/>
      <c r="J174" s="463"/>
    </row>
    <row r="175" spans="2:10" ht="12" thickBot="1">
      <c r="B175" s="1085" t="str">
        <f>L143</f>
        <v>Total</v>
      </c>
      <c r="C175" s="1086"/>
      <c r="D175" s="1086"/>
      <c r="E175" s="1087"/>
      <c r="F175" s="470">
        <f>SUM(F172:F174)</f>
        <v>0</v>
      </c>
      <c r="G175" s="471">
        <f>SUM(G172:G174)</f>
        <v>0</v>
      </c>
      <c r="H175" s="463"/>
      <c r="I175" s="463"/>
      <c r="J175" s="463"/>
    </row>
    <row r="176" spans="2:10" ht="11.25">
      <c r="B176" s="584"/>
      <c r="C176" s="584"/>
      <c r="D176" s="584"/>
      <c r="E176" s="584"/>
      <c r="F176" s="463"/>
      <c r="G176" s="463"/>
      <c r="H176" s="463"/>
      <c r="I176" s="463"/>
      <c r="J176" s="463"/>
    </row>
    <row r="177" spans="2:10" ht="11.25">
      <c r="B177" s="1088" t="s">
        <v>629</v>
      </c>
      <c r="C177" s="1088"/>
      <c r="D177" s="1088"/>
      <c r="E177" s="1088"/>
      <c r="F177" s="1088"/>
      <c r="G177" s="1088"/>
      <c r="H177" s="1088"/>
      <c r="I177" s="1088"/>
      <c r="J177" s="1088"/>
    </row>
    <row r="178" spans="2:10" ht="11.25">
      <c r="B178" s="1089" t="s">
        <v>630</v>
      </c>
      <c r="C178" s="1089"/>
      <c r="D178" s="1089"/>
      <c r="E178" s="1089"/>
      <c r="F178" s="1089"/>
      <c r="G178" s="1089"/>
      <c r="H178" s="1089"/>
      <c r="I178" s="1089"/>
      <c r="J178" s="1089"/>
    </row>
    <row r="180" spans="1:11" ht="11.25">
      <c r="A180" s="437" t="s">
        <v>799</v>
      </c>
      <c r="B180" s="997" t="s">
        <v>123</v>
      </c>
      <c r="C180" s="997"/>
      <c r="D180" s="997"/>
      <c r="E180" s="997"/>
      <c r="F180" s="997"/>
      <c r="G180" s="997"/>
      <c r="H180" s="997"/>
      <c r="I180" s="997"/>
      <c r="J180" s="997"/>
      <c r="K180" s="997"/>
    </row>
    <row r="181" spans="1:11" ht="11.25">
      <c r="A181" s="437"/>
      <c r="B181" s="414"/>
      <c r="C181" s="414"/>
      <c r="D181" s="414"/>
      <c r="E181" s="414"/>
      <c r="F181" s="414"/>
      <c r="G181" s="414"/>
      <c r="H181" s="414"/>
      <c r="I181" s="414"/>
      <c r="J181" s="414"/>
      <c r="K181" s="414"/>
    </row>
    <row r="182" spans="2:11" ht="11.25">
      <c r="B182" s="1099" t="s">
        <v>124</v>
      </c>
      <c r="C182" s="1099"/>
      <c r="D182" s="1099"/>
      <c r="E182" s="1099"/>
      <c r="F182" s="1099"/>
      <c r="G182" s="1099"/>
      <c r="H182" s="1099"/>
      <c r="I182" s="1099"/>
      <c r="J182" s="1099"/>
      <c r="K182" s="1099"/>
    </row>
    <row r="183" spans="2:11" ht="14.25" customHeight="1">
      <c r="B183" s="1080" t="s">
        <v>143</v>
      </c>
      <c r="C183" s="1080"/>
      <c r="D183" s="1080"/>
      <c r="E183" s="1080"/>
      <c r="F183" s="1080"/>
      <c r="G183" s="1080"/>
      <c r="H183" s="1080"/>
      <c r="I183" s="1080"/>
      <c r="J183" s="558"/>
      <c r="K183" s="472"/>
    </row>
    <row r="184" spans="2:11" ht="14.25" customHeight="1">
      <c r="B184" s="472"/>
      <c r="C184" s="472"/>
      <c r="D184" s="472"/>
      <c r="E184" s="472"/>
      <c r="F184" s="472"/>
      <c r="G184" s="472"/>
      <c r="H184" s="472"/>
      <c r="I184" s="472"/>
      <c r="J184" s="472"/>
      <c r="K184" s="472"/>
    </row>
    <row r="185" spans="2:11" ht="14.25" customHeight="1">
      <c r="B185" s="472"/>
      <c r="C185" s="472"/>
      <c r="D185" s="472"/>
      <c r="E185" s="472"/>
      <c r="F185" s="472"/>
      <c r="G185" s="472"/>
      <c r="H185" s="472"/>
      <c r="I185" s="472"/>
      <c r="J185" s="472"/>
      <c r="K185" s="472"/>
    </row>
    <row r="186" spans="2:11" ht="12" customHeight="1" thickBot="1">
      <c r="B186" s="1043" t="e">
        <f>G170</f>
        <v>#REF!</v>
      </c>
      <c r="C186" s="1043"/>
      <c r="D186" s="1043"/>
      <c r="E186" s="1043"/>
      <c r="F186" s="1043"/>
      <c r="G186" s="472"/>
      <c r="H186" s="472"/>
      <c r="I186" s="472"/>
      <c r="J186" s="472"/>
      <c r="K186" s="472"/>
    </row>
    <row r="187" spans="2:11" ht="26.25" customHeight="1" thickBot="1">
      <c r="B187" s="1104" t="s">
        <v>1020</v>
      </c>
      <c r="C187" s="1105"/>
      <c r="D187" s="473" t="s">
        <v>139</v>
      </c>
      <c r="E187" s="473" t="s">
        <v>140</v>
      </c>
      <c r="F187" s="474" t="s">
        <v>141</v>
      </c>
      <c r="G187" s="472"/>
      <c r="H187" s="472"/>
      <c r="I187" s="472"/>
      <c r="J187" s="472"/>
      <c r="K187" s="472"/>
    </row>
    <row r="188" spans="2:11" ht="12" customHeight="1">
      <c r="B188" s="1100"/>
      <c r="C188" s="1101"/>
      <c r="D188" s="475"/>
      <c r="E188" s="475"/>
      <c r="F188" s="476"/>
      <c r="G188" s="472"/>
      <c r="H188" s="472"/>
      <c r="I188" s="472"/>
      <c r="J188" s="472"/>
      <c r="K188" s="472"/>
    </row>
    <row r="189" spans="2:11" ht="12" customHeight="1">
      <c r="B189" s="1102"/>
      <c r="C189" s="1103"/>
      <c r="D189" s="477"/>
      <c r="E189" s="477"/>
      <c r="F189" s="478"/>
      <c r="G189" s="472"/>
      <c r="H189" s="472"/>
      <c r="I189" s="472"/>
      <c r="J189" s="472"/>
      <c r="K189" s="472"/>
    </row>
    <row r="190" spans="2:11" ht="12" customHeight="1" thickBot="1">
      <c r="B190" s="1106"/>
      <c r="C190" s="1107"/>
      <c r="D190" s="479"/>
      <c r="E190" s="479"/>
      <c r="F190" s="480"/>
      <c r="G190" s="472"/>
      <c r="H190" s="472"/>
      <c r="I190" s="472"/>
      <c r="J190" s="472"/>
      <c r="K190" s="472"/>
    </row>
    <row r="191" spans="2:11" ht="12" customHeight="1">
      <c r="B191" s="472"/>
      <c r="C191" s="472"/>
      <c r="D191" s="472"/>
      <c r="E191" s="472"/>
      <c r="F191" s="472"/>
      <c r="G191" s="472"/>
      <c r="H191" s="472"/>
      <c r="I191" s="472"/>
      <c r="J191" s="472"/>
      <c r="K191" s="472"/>
    </row>
    <row r="192" spans="2:11" ht="12" customHeight="1">
      <c r="B192" s="428" t="s">
        <v>142</v>
      </c>
      <c r="C192" s="472"/>
      <c r="D192" s="472"/>
      <c r="E192" s="472"/>
      <c r="F192" s="472"/>
      <c r="G192" s="472"/>
      <c r="H192" s="472"/>
      <c r="I192" s="472"/>
      <c r="J192" s="472"/>
      <c r="K192" s="472"/>
    </row>
    <row r="193" spans="2:11" ht="12" customHeight="1">
      <c r="B193" s="472"/>
      <c r="C193" s="472"/>
      <c r="D193" s="472"/>
      <c r="E193" s="472"/>
      <c r="F193" s="472"/>
      <c r="G193" s="472"/>
      <c r="H193" s="472"/>
      <c r="I193" s="472"/>
      <c r="J193" s="472"/>
      <c r="K193" s="472"/>
    </row>
    <row r="194" spans="2:11" s="428" customFormat="1" ht="12" customHeight="1">
      <c r="B194" s="481" t="s">
        <v>1172</v>
      </c>
      <c r="C194" s="481"/>
      <c r="D194" s="481"/>
      <c r="E194" s="481"/>
      <c r="F194" s="481"/>
      <c r="G194" s="481"/>
      <c r="H194" s="481"/>
      <c r="I194" s="481"/>
      <c r="J194" s="481"/>
      <c r="K194" s="482"/>
    </row>
    <row r="195" spans="2:11" s="428" customFormat="1" ht="12" customHeight="1">
      <c r="B195" s="481"/>
      <c r="C195" s="481"/>
      <c r="D195" s="481"/>
      <c r="E195" s="481"/>
      <c r="F195" s="481"/>
      <c r="G195" s="481"/>
      <c r="H195" s="481"/>
      <c r="I195" s="481"/>
      <c r="J195" s="481"/>
      <c r="K195" s="482"/>
    </row>
    <row r="196" spans="2:11" s="428" customFormat="1" ht="12" customHeight="1" thickBot="1">
      <c r="B196" s="481"/>
      <c r="C196" s="481"/>
      <c r="D196" s="481"/>
      <c r="E196" s="481"/>
      <c r="F196" s="481"/>
      <c r="G196" s="483"/>
      <c r="H196" s="481"/>
      <c r="I196" s="483" t="e">
        <f>B186</f>
        <v>#REF!</v>
      </c>
      <c r="J196" s="483"/>
      <c r="K196" s="482"/>
    </row>
    <row r="197" spans="2:11" s="428" customFormat="1" ht="12" customHeight="1">
      <c r="B197" s="1108" t="s">
        <v>1020</v>
      </c>
      <c r="C197" s="1109"/>
      <c r="D197" s="1110"/>
      <c r="E197" s="1110"/>
      <c r="F197" s="1126">
        <f>'Mérleg(éves)'!D73</f>
        <v>41274</v>
      </c>
      <c r="G197" s="1128" t="s">
        <v>144</v>
      </c>
      <c r="H197" s="484" t="s">
        <v>144</v>
      </c>
      <c r="I197" s="1121">
        <f>'Mérleg(éves)'!F73</f>
        <v>41639</v>
      </c>
      <c r="J197" s="570"/>
      <c r="K197" s="482"/>
    </row>
    <row r="198" spans="2:11" s="428" customFormat="1" ht="12" customHeight="1" thickBot="1">
      <c r="B198" s="1111"/>
      <c r="C198" s="1112"/>
      <c r="D198" s="1112"/>
      <c r="E198" s="1112"/>
      <c r="F198" s="1127"/>
      <c r="G198" s="1129"/>
      <c r="H198" s="485" t="s">
        <v>145</v>
      </c>
      <c r="I198" s="1122"/>
      <c r="J198" s="571"/>
      <c r="K198" s="482"/>
    </row>
    <row r="199" spans="2:11" s="428" customFormat="1" ht="12" customHeight="1">
      <c r="B199" s="1123"/>
      <c r="C199" s="1124"/>
      <c r="D199" s="1124"/>
      <c r="E199" s="1125"/>
      <c r="F199" s="486"/>
      <c r="G199" s="487"/>
      <c r="H199" s="487"/>
      <c r="I199" s="488">
        <f>F199+G199-H199</f>
        <v>0</v>
      </c>
      <c r="J199" s="572"/>
      <c r="K199" s="482"/>
    </row>
    <row r="200" spans="2:11" s="428" customFormat="1" ht="12" customHeight="1">
      <c r="B200" s="1113"/>
      <c r="C200" s="1114"/>
      <c r="D200" s="1114"/>
      <c r="E200" s="1115"/>
      <c r="F200" s="489"/>
      <c r="G200" s="490"/>
      <c r="H200" s="490"/>
      <c r="I200" s="491">
        <f>F200+G200-H200</f>
        <v>0</v>
      </c>
      <c r="J200" s="572"/>
      <c r="K200" s="482"/>
    </row>
    <row r="201" spans="2:11" s="428" customFormat="1" ht="12" customHeight="1">
      <c r="B201" s="1113"/>
      <c r="C201" s="1114"/>
      <c r="D201" s="1114"/>
      <c r="E201" s="1115"/>
      <c r="F201" s="489"/>
      <c r="G201" s="490"/>
      <c r="H201" s="490"/>
      <c r="I201" s="491">
        <f>F201+G201-H201</f>
        <v>0</v>
      </c>
      <c r="J201" s="572"/>
      <c r="K201" s="482"/>
    </row>
    <row r="202" spans="2:11" s="428" customFormat="1" ht="12" customHeight="1">
      <c r="B202" s="1113"/>
      <c r="C202" s="1114"/>
      <c r="D202" s="1114"/>
      <c r="E202" s="1115"/>
      <c r="F202" s="489"/>
      <c r="G202" s="490"/>
      <c r="H202" s="490"/>
      <c r="I202" s="491">
        <f>F202+G202-H202</f>
        <v>0</v>
      </c>
      <c r="J202" s="572"/>
      <c r="K202" s="482"/>
    </row>
    <row r="203" spans="2:11" s="428" customFormat="1" ht="12" customHeight="1">
      <c r="B203" s="1113"/>
      <c r="C203" s="1114"/>
      <c r="D203" s="1114"/>
      <c r="E203" s="1115"/>
      <c r="F203" s="489"/>
      <c r="G203" s="490"/>
      <c r="H203" s="490"/>
      <c r="I203" s="491">
        <f>F203+G203-H203</f>
        <v>0</v>
      </c>
      <c r="J203" s="572"/>
      <c r="K203" s="482"/>
    </row>
    <row r="204" spans="2:11" s="428" customFormat="1" ht="12" customHeight="1" thickBot="1">
      <c r="B204" s="1116" t="s">
        <v>146</v>
      </c>
      <c r="C204" s="1117"/>
      <c r="D204" s="1117"/>
      <c r="E204" s="1118"/>
      <c r="F204" s="492">
        <f>SUM(F199:F203)</f>
        <v>0</v>
      </c>
      <c r="G204" s="493">
        <f>SUM(G199:G203)</f>
        <v>0</v>
      </c>
      <c r="H204" s="493">
        <f>SUM(H199:H203)</f>
        <v>0</v>
      </c>
      <c r="I204" s="494">
        <f>SUM(I199:I203)</f>
        <v>0</v>
      </c>
      <c r="J204" s="572"/>
      <c r="K204" s="482"/>
    </row>
    <row r="205" spans="2:11" ht="12" customHeight="1">
      <c r="B205" s="472"/>
      <c r="C205" s="472"/>
      <c r="D205" s="472"/>
      <c r="E205" s="472"/>
      <c r="F205" s="472"/>
      <c r="G205" s="472"/>
      <c r="H205" s="472"/>
      <c r="I205" s="472"/>
      <c r="J205" s="472"/>
      <c r="K205" s="472"/>
    </row>
    <row r="206" spans="2:11" ht="11.25" customHeight="1">
      <c r="B206" s="472"/>
      <c r="C206" s="472"/>
      <c r="D206" s="472"/>
      <c r="E206" s="472"/>
      <c r="F206" s="472"/>
      <c r="G206" s="472"/>
      <c r="H206" s="472"/>
      <c r="I206" s="472"/>
      <c r="J206" s="472"/>
      <c r="K206" s="472"/>
    </row>
    <row r="208" spans="1:11" ht="12" thickBot="1">
      <c r="A208" s="435" t="s">
        <v>761</v>
      </c>
      <c r="B208" s="1011" t="s">
        <v>147</v>
      </c>
      <c r="C208" s="1011"/>
      <c r="D208" s="1011"/>
      <c r="E208" s="1011"/>
      <c r="F208" s="1011"/>
      <c r="G208" s="1011"/>
      <c r="H208" s="1011"/>
      <c r="I208" s="1011"/>
      <c r="J208" s="1011"/>
      <c r="K208" s="1011"/>
    </row>
    <row r="209" ht="13.5" customHeight="1"/>
    <row r="210" ht="13.5" customHeight="1" thickBot="1"/>
    <row r="211" spans="2:6" ht="14.25" customHeight="1" thickBot="1">
      <c r="B211" s="1090" t="s">
        <v>1020</v>
      </c>
      <c r="C211" s="1091"/>
      <c r="D211" s="495">
        <f>'Mérleg(éves)'!D15</f>
        <v>41274</v>
      </c>
      <c r="E211" s="495">
        <f>'Mérleg(éves)'!F15</f>
        <v>41639</v>
      </c>
      <c r="F211" s="496" t="s">
        <v>148</v>
      </c>
    </row>
    <row r="212" spans="2:6" ht="14.25" customHeight="1">
      <c r="B212" s="1119"/>
      <c r="C212" s="1120"/>
      <c r="D212" s="497"/>
      <c r="E212" s="497"/>
      <c r="F212" s="498"/>
    </row>
    <row r="213" spans="2:6" ht="14.25" customHeight="1">
      <c r="B213" s="1096" t="s">
        <v>149</v>
      </c>
      <c r="C213" s="1097"/>
      <c r="D213" s="499">
        <f>+'Mérleg(éves)'!D77</f>
        <v>136189</v>
      </c>
      <c r="E213" s="499">
        <f>+'Mérleg(éves)'!F77</f>
        <v>136189</v>
      </c>
      <c r="F213" s="500">
        <f>(E213-D213)/D213</f>
        <v>0</v>
      </c>
    </row>
    <row r="214" spans="2:6" ht="13.5" customHeight="1">
      <c r="B214" s="1096" t="s">
        <v>150</v>
      </c>
      <c r="C214" s="1097"/>
      <c r="D214" s="499">
        <f>+'Mérleg(éves)'!D84</f>
        <v>165</v>
      </c>
      <c r="E214" s="499">
        <f>+'Mérleg(éves)'!F84</f>
        <v>185</v>
      </c>
      <c r="F214" s="500">
        <f>(E214-D214)/D214</f>
        <v>0.12121212121212122</v>
      </c>
    </row>
    <row r="215" spans="2:6" ht="12.75" customHeight="1">
      <c r="B215" s="1096" t="s">
        <v>151</v>
      </c>
      <c r="C215" s="1097"/>
      <c r="D215" s="499">
        <f>+'Mérleg(éves)'!D90</f>
        <v>0</v>
      </c>
      <c r="E215" s="499">
        <f>+'Mérleg(éves)'!F90</f>
        <v>0</v>
      </c>
      <c r="F215" s="500" t="e">
        <f>(E215-D215)/D215</f>
        <v>#DIV/0!</v>
      </c>
    </row>
    <row r="216" spans="2:6" ht="12.75" customHeight="1">
      <c r="B216" s="1096" t="s">
        <v>152</v>
      </c>
      <c r="C216" s="1097"/>
      <c r="D216" s="499">
        <f>+'Mérleg(éves)'!D95</f>
        <v>798</v>
      </c>
      <c r="E216" s="499">
        <f>+'Mérleg(éves)'!F95</f>
        <v>171</v>
      </c>
      <c r="F216" s="500">
        <f>(E216-D216)/D216</f>
        <v>-0.7857142857142857</v>
      </c>
    </row>
    <row r="217" spans="2:6" ht="12.75" customHeight="1" thickBot="1">
      <c r="B217" s="1085" t="s">
        <v>616</v>
      </c>
      <c r="C217" s="1086"/>
      <c r="D217" s="501">
        <f>SUM(D212:D216)</f>
        <v>137152</v>
      </c>
      <c r="E217" s="501">
        <f>SUM(E212:E216)</f>
        <v>136545</v>
      </c>
      <c r="F217" s="502">
        <f>(E217-D217)/D217</f>
        <v>-0.004425746616892207</v>
      </c>
    </row>
    <row r="218" ht="12" customHeight="1"/>
    <row r="219" spans="1:11" ht="11.25">
      <c r="A219" s="437" t="s">
        <v>798</v>
      </c>
      <c r="B219" s="997" t="s">
        <v>149</v>
      </c>
      <c r="C219" s="997"/>
      <c r="D219" s="997"/>
      <c r="E219" s="997"/>
      <c r="F219" s="997"/>
      <c r="G219" s="997"/>
      <c r="H219" s="997"/>
      <c r="I219" s="997"/>
      <c r="J219" s="997"/>
      <c r="K219" s="997"/>
    </row>
    <row r="221" spans="2:10" ht="38.25" customHeight="1">
      <c r="B221" s="964" t="s">
        <v>153</v>
      </c>
      <c r="C221" s="964"/>
      <c r="D221" s="964"/>
      <c r="E221" s="964"/>
      <c r="F221" s="964"/>
      <c r="G221" s="964"/>
      <c r="H221" s="964"/>
      <c r="I221" s="964"/>
      <c r="J221" s="425"/>
    </row>
    <row r="223" spans="2:10" ht="11.25">
      <c r="B223" s="964" t="s">
        <v>154</v>
      </c>
      <c r="C223" s="964"/>
      <c r="D223" s="964"/>
      <c r="E223" s="964"/>
      <c r="F223" s="964"/>
      <c r="G223" s="964"/>
      <c r="H223" s="964"/>
      <c r="I223" s="964"/>
      <c r="J223" s="425"/>
    </row>
    <row r="225" ht="11.25">
      <c r="B225" s="413" t="s">
        <v>155</v>
      </c>
    </row>
    <row r="227" ht="12" thickBot="1">
      <c r="G227" s="503" t="e">
        <f>I196</f>
        <v>#REF!</v>
      </c>
    </row>
    <row r="228" spans="2:8" ht="11.25">
      <c r="B228" s="1130" t="s">
        <v>1020</v>
      </c>
      <c r="C228" s="1131"/>
      <c r="D228" s="1132"/>
      <c r="E228" s="1132"/>
      <c r="F228" s="1135">
        <f>'Mérleg(éves)'!D15</f>
        <v>41274</v>
      </c>
      <c r="G228" s="1135">
        <f>'Mérleg(éves)'!F15</f>
        <v>41639</v>
      </c>
      <c r="H228" s="1135" t="s">
        <v>148</v>
      </c>
    </row>
    <row r="229" spans="2:8" ht="12" thickBot="1">
      <c r="B229" s="1133"/>
      <c r="C229" s="1134"/>
      <c r="D229" s="1134"/>
      <c r="E229" s="1134"/>
      <c r="F229" s="1136"/>
      <c r="G229" s="1136"/>
      <c r="H229" s="1136"/>
    </row>
    <row r="230" spans="2:8" ht="11.25">
      <c r="B230" s="1093" t="s">
        <v>1056</v>
      </c>
      <c r="C230" s="1094"/>
      <c r="D230" s="1094"/>
      <c r="E230" s="1095"/>
      <c r="F230" s="504">
        <f>+'Mérleg(éves)'!D78</f>
        <v>0</v>
      </c>
      <c r="G230" s="497">
        <f>+'Mérleg(éves)'!F78</f>
        <v>0</v>
      </c>
      <c r="H230" s="498" t="e">
        <f aca="true" t="shared" si="2" ref="H230:H236">(G230-F230)/F230</f>
        <v>#DIV/0!</v>
      </c>
    </row>
    <row r="231" spans="2:8" ht="11.25">
      <c r="B231" s="1096" t="s">
        <v>156</v>
      </c>
      <c r="C231" s="1097"/>
      <c r="D231" s="1097"/>
      <c r="E231" s="1098"/>
      <c r="F231" s="504">
        <f>+'Mérleg(éves)'!D79</f>
        <v>0</v>
      </c>
      <c r="G231" s="497">
        <f>+'Mérleg(éves)'!F79</f>
        <v>0</v>
      </c>
      <c r="H231" s="500" t="e">
        <f t="shared" si="2"/>
        <v>#DIV/0!</v>
      </c>
    </row>
    <row r="232" spans="2:8" ht="11.25">
      <c r="B232" s="1096" t="s">
        <v>157</v>
      </c>
      <c r="C232" s="1097"/>
      <c r="D232" s="1097"/>
      <c r="E232" s="1098"/>
      <c r="F232" s="504">
        <f>+'Mérleg(éves)'!D80</f>
        <v>0</v>
      </c>
      <c r="G232" s="497">
        <f>+'Mérleg(éves)'!F80</f>
        <v>0</v>
      </c>
      <c r="H232" s="500" t="e">
        <f t="shared" si="2"/>
        <v>#DIV/0!</v>
      </c>
    </row>
    <row r="233" spans="2:8" ht="11.25">
      <c r="B233" s="1096" t="s">
        <v>1059</v>
      </c>
      <c r="C233" s="1097"/>
      <c r="D233" s="1097"/>
      <c r="E233" s="1098"/>
      <c r="F233" s="504">
        <f>+'Mérleg(éves)'!D81</f>
        <v>0</v>
      </c>
      <c r="G233" s="497">
        <f>+'Mérleg(éves)'!F81</f>
        <v>0</v>
      </c>
      <c r="H233" s="500" t="e">
        <f t="shared" si="2"/>
        <v>#DIV/0!</v>
      </c>
    </row>
    <row r="234" spans="2:8" ht="11.25">
      <c r="B234" s="1096" t="s">
        <v>1060</v>
      </c>
      <c r="C234" s="1097"/>
      <c r="D234" s="1097"/>
      <c r="E234" s="1098"/>
      <c r="F234" s="504">
        <f>+'Mérleg(éves)'!D82</f>
        <v>136189</v>
      </c>
      <c r="G234" s="497">
        <f>+'Mérleg(éves)'!F82</f>
        <v>136189</v>
      </c>
      <c r="H234" s="500">
        <f t="shared" si="2"/>
        <v>0</v>
      </c>
    </row>
    <row r="235" spans="2:8" ht="12" thickBot="1">
      <c r="B235" s="1140" t="s">
        <v>158</v>
      </c>
      <c r="C235" s="1141"/>
      <c r="D235" s="1141"/>
      <c r="E235" s="1142"/>
      <c r="F235" s="504">
        <f>+'Mérleg(éves)'!D83</f>
        <v>0</v>
      </c>
      <c r="G235" s="497">
        <f>+'Mérleg(éves)'!F83</f>
        <v>0</v>
      </c>
      <c r="H235" s="505" t="e">
        <f t="shared" si="2"/>
        <v>#DIV/0!</v>
      </c>
    </row>
    <row r="236" spans="2:8" ht="12" thickBot="1">
      <c r="B236" s="1143" t="s">
        <v>146</v>
      </c>
      <c r="C236" s="1144"/>
      <c r="D236" s="1144"/>
      <c r="E236" s="1145"/>
      <c r="F236" s="506">
        <f>SUM(F230:F235)</f>
        <v>136189</v>
      </c>
      <c r="G236" s="506">
        <f>SUM(G230:G235)</f>
        <v>136189</v>
      </c>
      <c r="H236" s="496">
        <f t="shared" si="2"/>
        <v>0</v>
      </c>
    </row>
    <row r="239" spans="2:11" ht="11.25">
      <c r="B239" s="1080" t="s">
        <v>625</v>
      </c>
      <c r="C239" s="1080"/>
      <c r="D239" s="1080"/>
      <c r="E239" s="1080"/>
      <c r="F239" s="1080"/>
      <c r="G239" s="1080"/>
      <c r="H239" s="1080"/>
      <c r="I239" s="1080"/>
      <c r="J239" s="1080"/>
      <c r="K239" s="1080"/>
    </row>
    <row r="240" spans="2:11" ht="11.25">
      <c r="B240" s="481"/>
      <c r="C240" s="481"/>
      <c r="D240" s="481"/>
      <c r="E240" s="481"/>
      <c r="F240" s="481"/>
      <c r="G240" s="481"/>
      <c r="H240" s="481"/>
      <c r="I240" s="481"/>
      <c r="J240" s="481"/>
      <c r="K240" s="481"/>
    </row>
    <row r="241" spans="2:11" ht="11.25">
      <c r="B241" s="428" t="s">
        <v>1173</v>
      </c>
      <c r="C241" s="481"/>
      <c r="D241" s="481"/>
      <c r="E241" s="481"/>
      <c r="F241" s="481"/>
      <c r="G241" s="481"/>
      <c r="H241" s="481"/>
      <c r="I241" s="481"/>
      <c r="J241" s="481"/>
      <c r="K241" s="481"/>
    </row>
    <row r="243" spans="2:11" s="428" customFormat="1" ht="11.25">
      <c r="B243" s="481" t="s">
        <v>159</v>
      </c>
      <c r="C243" s="481"/>
      <c r="D243" s="481"/>
      <c r="E243" s="481"/>
      <c r="F243" s="481"/>
      <c r="G243" s="481"/>
      <c r="H243" s="481"/>
      <c r="I243" s="481"/>
      <c r="J243" s="481"/>
      <c r="K243" s="481"/>
    </row>
    <row r="244" spans="2:11" s="428" customFormat="1" ht="11.25">
      <c r="B244" s="481"/>
      <c r="C244" s="481"/>
      <c r="D244" s="481"/>
      <c r="E244" s="481"/>
      <c r="F244" s="481"/>
      <c r="G244" s="481"/>
      <c r="H244" s="481"/>
      <c r="I244" s="481"/>
      <c r="J244" s="481"/>
      <c r="K244" s="481"/>
    </row>
    <row r="245" spans="2:11" s="428" customFormat="1" ht="12" thickBot="1">
      <c r="B245" s="481"/>
      <c r="C245" s="481"/>
      <c r="D245" s="481"/>
      <c r="E245" s="481"/>
      <c r="F245" s="481"/>
      <c r="G245" s="483"/>
      <c r="H245" s="481"/>
      <c r="I245" s="483" t="e">
        <f>G227</f>
        <v>#REF!</v>
      </c>
      <c r="J245" s="483"/>
      <c r="K245" s="481"/>
    </row>
    <row r="246" spans="2:11" s="428" customFormat="1" ht="11.25">
      <c r="B246" s="1108" t="s">
        <v>1020</v>
      </c>
      <c r="C246" s="1109"/>
      <c r="D246" s="1110"/>
      <c r="E246" s="1110"/>
      <c r="F246" s="1126">
        <f>'Mérleg(éves)'!D73</f>
        <v>41274</v>
      </c>
      <c r="G246" s="1128" t="s">
        <v>160</v>
      </c>
      <c r="H246" s="484" t="s">
        <v>144</v>
      </c>
      <c r="I246" s="1121">
        <f>'Mérleg(éves)'!F73</f>
        <v>41639</v>
      </c>
      <c r="J246" s="570"/>
      <c r="K246" s="481"/>
    </row>
    <row r="247" spans="2:11" s="428" customFormat="1" ht="12.75" thickBot="1">
      <c r="B247" s="1111"/>
      <c r="C247" s="1112"/>
      <c r="D247" s="1112"/>
      <c r="E247" s="1112"/>
      <c r="F247" s="1127"/>
      <c r="G247" s="1129"/>
      <c r="H247" s="485" t="s">
        <v>145</v>
      </c>
      <c r="I247" s="1122"/>
      <c r="J247" s="571"/>
      <c r="K247" s="481"/>
    </row>
    <row r="248" spans="2:11" s="428" customFormat="1" ht="11.25">
      <c r="B248" s="1137" t="str">
        <f>+B230</f>
        <v>Materials</v>
      </c>
      <c r="C248" s="1138"/>
      <c r="D248" s="1138"/>
      <c r="E248" s="1139"/>
      <c r="F248" s="486"/>
      <c r="G248" s="487"/>
      <c r="H248" s="487"/>
      <c r="I248" s="488">
        <f aca="true" t="shared" si="3" ref="I248:I253">F248+G248-H248</f>
        <v>0</v>
      </c>
      <c r="J248" s="572"/>
      <c r="K248" s="481"/>
    </row>
    <row r="249" spans="2:11" s="428" customFormat="1" ht="11.25">
      <c r="B249" s="1137" t="str">
        <f>+B231</f>
        <v>Unfinished products</v>
      </c>
      <c r="C249" s="1138"/>
      <c r="D249" s="1138"/>
      <c r="E249" s="1139"/>
      <c r="F249" s="486"/>
      <c r="G249" s="490"/>
      <c r="H249" s="490"/>
      <c r="I249" s="491">
        <f t="shared" si="3"/>
        <v>0</v>
      </c>
      <c r="J249" s="572"/>
      <c r="K249" s="481"/>
    </row>
    <row r="250" spans="2:11" s="428" customFormat="1" ht="11.25">
      <c r="B250" s="1137" t="str">
        <f>+B232</f>
        <v>Animals</v>
      </c>
      <c r="C250" s="1138"/>
      <c r="D250" s="1138"/>
      <c r="E250" s="1139"/>
      <c r="F250" s="486"/>
      <c r="G250" s="490"/>
      <c r="H250" s="490"/>
      <c r="I250" s="491">
        <f t="shared" si="3"/>
        <v>0</v>
      </c>
      <c r="J250" s="572"/>
      <c r="K250" s="481"/>
    </row>
    <row r="251" spans="2:11" s="428" customFormat="1" ht="11.25">
      <c r="B251" s="1137" t="str">
        <f>+B233</f>
        <v>Finished products</v>
      </c>
      <c r="C251" s="1138"/>
      <c r="D251" s="1138"/>
      <c r="E251" s="1139"/>
      <c r="F251" s="486"/>
      <c r="G251" s="490"/>
      <c r="H251" s="490"/>
      <c r="I251" s="491">
        <f t="shared" si="3"/>
        <v>0</v>
      </c>
      <c r="J251" s="572"/>
      <c r="K251" s="481"/>
    </row>
    <row r="252" spans="2:11" s="428" customFormat="1" ht="11.25">
      <c r="B252" s="1137" t="str">
        <f>+B234</f>
        <v>Goods</v>
      </c>
      <c r="C252" s="1138"/>
      <c r="D252" s="1138"/>
      <c r="E252" s="1139"/>
      <c r="F252" s="486"/>
      <c r="G252" s="490"/>
      <c r="H252" s="490"/>
      <c r="I252" s="491">
        <f t="shared" si="3"/>
        <v>0</v>
      </c>
      <c r="J252" s="572"/>
      <c r="K252" s="481"/>
    </row>
    <row r="253" spans="2:11" s="428" customFormat="1" ht="11.25">
      <c r="B253" s="1146" t="str">
        <f>B235</f>
        <v>Advances given for stock</v>
      </c>
      <c r="C253" s="1147"/>
      <c r="D253" s="1147"/>
      <c r="E253" s="1148"/>
      <c r="F253" s="486"/>
      <c r="G253" s="490"/>
      <c r="H253" s="490"/>
      <c r="I253" s="491">
        <f t="shared" si="3"/>
        <v>0</v>
      </c>
      <c r="J253" s="572"/>
      <c r="K253" s="481"/>
    </row>
    <row r="254" spans="2:11" s="428" customFormat="1" ht="12" thickBot="1">
      <c r="B254" s="1116" t="str">
        <f>B236</f>
        <v>Total:</v>
      </c>
      <c r="C254" s="1117"/>
      <c r="D254" s="1117"/>
      <c r="E254" s="1118"/>
      <c r="F254" s="492">
        <f>SUM(F248:F253)</f>
        <v>0</v>
      </c>
      <c r="G254" s="493">
        <f>SUM(G248:G253)</f>
        <v>0</v>
      </c>
      <c r="H254" s="493">
        <f>SUM(H248:H253)</f>
        <v>0</v>
      </c>
      <c r="I254" s="494">
        <f>SUM(I248:I253)</f>
        <v>0</v>
      </c>
      <c r="J254" s="572"/>
      <c r="K254" s="481"/>
    </row>
    <row r="256" spans="1:2" ht="11.25">
      <c r="A256" s="437" t="s">
        <v>799</v>
      </c>
      <c r="B256" s="413" t="s">
        <v>161</v>
      </c>
    </row>
    <row r="258" ht="11.25">
      <c r="B258" s="413" t="s">
        <v>162</v>
      </c>
    </row>
    <row r="260" ht="12" thickBot="1">
      <c r="G260" s="503" t="e">
        <f>I245</f>
        <v>#REF!</v>
      </c>
    </row>
    <row r="261" spans="2:8" ht="11.25">
      <c r="B261" s="1130" t="s">
        <v>1020</v>
      </c>
      <c r="C261" s="1131"/>
      <c r="D261" s="1132"/>
      <c r="E261" s="1132"/>
      <c r="F261" s="1135">
        <f>'Mérleg(éves)'!D73</f>
        <v>41274</v>
      </c>
      <c r="G261" s="1135">
        <f>'Mérleg(éves)'!F73</f>
        <v>41639</v>
      </c>
      <c r="H261" s="1135" t="s">
        <v>163</v>
      </c>
    </row>
    <row r="262" spans="2:8" ht="12" thickBot="1">
      <c r="B262" s="1133"/>
      <c r="C262" s="1134"/>
      <c r="D262" s="1134"/>
      <c r="E262" s="1134"/>
      <c r="F262" s="1136"/>
      <c r="G262" s="1136"/>
      <c r="H262" s="1136"/>
    </row>
    <row r="263" spans="2:8" ht="11.25">
      <c r="B263" s="1093" t="s">
        <v>164</v>
      </c>
      <c r="C263" s="1094"/>
      <c r="D263" s="1094"/>
      <c r="E263" s="1095"/>
      <c r="F263" s="507"/>
      <c r="G263" s="508"/>
      <c r="H263" s="498" t="e">
        <f aca="true" t="shared" si="4" ref="H263:H268">(G263-F263)/F263</f>
        <v>#DIV/0!</v>
      </c>
    </row>
    <row r="264" spans="2:8" ht="11.25">
      <c r="B264" s="1096" t="s">
        <v>165</v>
      </c>
      <c r="C264" s="1097"/>
      <c r="D264" s="1097"/>
      <c r="E264" s="1098"/>
      <c r="F264" s="509"/>
      <c r="G264" s="510"/>
      <c r="H264" s="500" t="e">
        <f t="shared" si="4"/>
        <v>#DIV/0!</v>
      </c>
    </row>
    <row r="265" spans="2:8" ht="11.25">
      <c r="B265" s="1096" t="s">
        <v>166</v>
      </c>
      <c r="C265" s="1097"/>
      <c r="D265" s="1097"/>
      <c r="E265" s="1098"/>
      <c r="F265" s="509">
        <f>+'Mérleg(éves)'!D86</f>
        <v>0</v>
      </c>
      <c r="G265" s="510">
        <f>+'Mérleg(éves)'!F86</f>
        <v>0</v>
      </c>
      <c r="H265" s="500" t="e">
        <f t="shared" si="4"/>
        <v>#DIV/0!</v>
      </c>
    </row>
    <row r="266" spans="2:8" ht="11.25">
      <c r="B266" s="1096" t="s">
        <v>167</v>
      </c>
      <c r="C266" s="1097"/>
      <c r="D266" s="1097"/>
      <c r="E266" s="1098"/>
      <c r="F266" s="509">
        <f>+'Mérleg(éves)'!D88</f>
        <v>0</v>
      </c>
      <c r="G266" s="510">
        <f>+'Mérleg(éves)'!F88</f>
        <v>0</v>
      </c>
      <c r="H266" s="500" t="e">
        <f t="shared" si="4"/>
        <v>#DIV/0!</v>
      </c>
    </row>
    <row r="267" spans="2:8" ht="12" thickBot="1">
      <c r="B267" s="1096" t="s">
        <v>1067</v>
      </c>
      <c r="C267" s="1097"/>
      <c r="D267" s="1097"/>
      <c r="E267" s="1098"/>
      <c r="F267" s="509">
        <f>+'Mérleg(éves)'!D89+'Mérleg(éves)'!D87</f>
        <v>165</v>
      </c>
      <c r="G267" s="510">
        <f>+'Mérleg(éves)'!F89+'Mérleg(éves)'!F87</f>
        <v>185</v>
      </c>
      <c r="H267" s="500">
        <f t="shared" si="4"/>
        <v>0.12121212121212122</v>
      </c>
    </row>
    <row r="268" spans="2:8" ht="12" thickBot="1">
      <c r="B268" s="1143" t="s">
        <v>146</v>
      </c>
      <c r="C268" s="1144"/>
      <c r="D268" s="1144"/>
      <c r="E268" s="1145"/>
      <c r="F268" s="506">
        <f>SUM(F263:F267)</f>
        <v>165</v>
      </c>
      <c r="G268" s="506">
        <f>SUM(G263:G267)</f>
        <v>185</v>
      </c>
      <c r="H268" s="496">
        <f t="shared" si="4"/>
        <v>0.12121212121212122</v>
      </c>
    </row>
    <row r="270" spans="2:11" ht="11.25">
      <c r="B270" s="1080" t="s">
        <v>625</v>
      </c>
      <c r="C270" s="1080"/>
      <c r="D270" s="1080"/>
      <c r="E270" s="1080"/>
      <c r="F270" s="1080"/>
      <c r="G270" s="1080"/>
      <c r="H270" s="1080"/>
      <c r="I270" s="1080"/>
      <c r="J270" s="1080"/>
      <c r="K270" s="1080"/>
    </row>
    <row r="273" spans="1:2" ht="11.25">
      <c r="A273" s="511" t="s">
        <v>105</v>
      </c>
      <c r="B273" s="413" t="s">
        <v>168</v>
      </c>
    </row>
    <row r="275" spans="7:10" ht="12" thickBot="1">
      <c r="G275" s="503"/>
      <c r="I275" s="503" t="e">
        <f>G260</f>
        <v>#REF!</v>
      </c>
      <c r="J275" s="503"/>
    </row>
    <row r="276" spans="2:10" s="428" customFormat="1" ht="12.75" customHeight="1">
      <c r="B276" s="1149" t="s">
        <v>1020</v>
      </c>
      <c r="C276" s="1150"/>
      <c r="D276" s="1151"/>
      <c r="E276" s="1151"/>
      <c r="F276" s="1154">
        <f>'Mérleg(éves)'!D73</f>
        <v>41274</v>
      </c>
      <c r="G276" s="512" t="s">
        <v>144</v>
      </c>
      <c r="H276" s="512" t="str">
        <f>G276</f>
        <v>Impairment loss</v>
      </c>
      <c r="I276" s="1156">
        <f>'Mérleg(éves)'!F73</f>
        <v>41639</v>
      </c>
      <c r="J276" s="573"/>
    </row>
    <row r="277" spans="2:10" s="428" customFormat="1" ht="12.75" thickBot="1">
      <c r="B277" s="1152"/>
      <c r="C277" s="1153"/>
      <c r="D277" s="1153"/>
      <c r="E277" s="1153"/>
      <c r="F277" s="1155"/>
      <c r="G277" s="513"/>
      <c r="H277" s="513" t="s">
        <v>169</v>
      </c>
      <c r="I277" s="1157"/>
      <c r="J277" s="574"/>
    </row>
    <row r="278" spans="2:10" s="428" customFormat="1" ht="11.25">
      <c r="B278" s="1158" t="s">
        <v>164</v>
      </c>
      <c r="C278" s="1159"/>
      <c r="D278" s="1159"/>
      <c r="E278" s="1160"/>
      <c r="F278" s="507"/>
      <c r="G278" s="508"/>
      <c r="H278" s="508"/>
      <c r="I278" s="514">
        <f>F278+G278-H278</f>
        <v>0</v>
      </c>
      <c r="J278" s="545"/>
    </row>
    <row r="279" spans="2:10" s="428" customFormat="1" ht="11.25">
      <c r="B279" s="1161" t="s">
        <v>1174</v>
      </c>
      <c r="C279" s="1162"/>
      <c r="D279" s="1162"/>
      <c r="E279" s="1163"/>
      <c r="F279" s="509"/>
      <c r="G279" s="510"/>
      <c r="H279" s="510"/>
      <c r="I279" s="515">
        <f>F279+G279-H279</f>
        <v>0</v>
      </c>
      <c r="J279" s="545"/>
    </row>
    <row r="280" spans="2:10" s="428" customFormat="1" ht="11.25">
      <c r="B280" s="1161" t="s">
        <v>166</v>
      </c>
      <c r="C280" s="1162"/>
      <c r="D280" s="1162"/>
      <c r="E280" s="1163"/>
      <c r="F280" s="509"/>
      <c r="G280" s="510"/>
      <c r="H280" s="510"/>
      <c r="I280" s="515">
        <f>F280+G280-H280</f>
        <v>0</v>
      </c>
      <c r="J280" s="545"/>
    </row>
    <row r="281" spans="2:10" s="428" customFormat="1" ht="11.25">
      <c r="B281" s="1161" t="s">
        <v>1175</v>
      </c>
      <c r="C281" s="1162"/>
      <c r="D281" s="1162"/>
      <c r="E281" s="1163"/>
      <c r="F281" s="509"/>
      <c r="G281" s="510"/>
      <c r="H281" s="510"/>
      <c r="I281" s="515">
        <f>F281+G281-H281</f>
        <v>0</v>
      </c>
      <c r="J281" s="545"/>
    </row>
    <row r="282" spans="2:10" s="428" customFormat="1" ht="11.25">
      <c r="B282" s="1161" t="s">
        <v>1176</v>
      </c>
      <c r="C282" s="1162"/>
      <c r="D282" s="1162"/>
      <c r="E282" s="1163"/>
      <c r="F282" s="509"/>
      <c r="G282" s="510"/>
      <c r="H282" s="510"/>
      <c r="I282" s="515">
        <f>F282+G282-H282</f>
        <v>0</v>
      </c>
      <c r="J282" s="545"/>
    </row>
    <row r="283" spans="2:10" s="428" customFormat="1" ht="12" thickBot="1">
      <c r="B283" s="1168" t="s">
        <v>1177</v>
      </c>
      <c r="C283" s="1169"/>
      <c r="D283" s="1169"/>
      <c r="E283" s="1170"/>
      <c r="F283" s="516">
        <f>SUM(F278:F282)</f>
        <v>0</v>
      </c>
      <c r="G283" s="517">
        <f>SUM(G278:G282)</f>
        <v>0</v>
      </c>
      <c r="H283" s="517">
        <f>SUM(H278:H282)</f>
        <v>0</v>
      </c>
      <c r="I283" s="518">
        <f>SUM(I278:I282)</f>
        <v>0</v>
      </c>
      <c r="J283" s="545"/>
    </row>
    <row r="285" spans="2:10" ht="11.25">
      <c r="B285" s="519" t="s">
        <v>170</v>
      </c>
      <c r="C285" s="520"/>
      <c r="D285" s="520"/>
      <c r="E285" s="520"/>
      <c r="F285" s="520"/>
      <c r="G285" s="520"/>
      <c r="H285" s="520"/>
      <c r="I285" s="520"/>
      <c r="J285" s="520"/>
    </row>
    <row r="288" spans="1:2" ht="11.25">
      <c r="A288" s="511" t="s">
        <v>106</v>
      </c>
      <c r="B288" s="413" t="s">
        <v>171</v>
      </c>
    </row>
    <row r="290" spans="2:11" s="428" customFormat="1" ht="11.25">
      <c r="B290" s="481" t="s">
        <v>172</v>
      </c>
      <c r="C290" s="481"/>
      <c r="D290" s="481"/>
      <c r="E290" s="481"/>
      <c r="F290" s="481"/>
      <c r="G290" s="481"/>
      <c r="H290" s="481"/>
      <c r="I290" s="481"/>
      <c r="J290" s="481"/>
      <c r="K290" s="481"/>
    </row>
    <row r="291" spans="2:11" s="428" customFormat="1" ht="11.25">
      <c r="B291" s="481" t="s">
        <v>173</v>
      </c>
      <c r="C291" s="481"/>
      <c r="D291" s="481"/>
      <c r="E291" s="481"/>
      <c r="F291" s="481"/>
      <c r="G291" s="481"/>
      <c r="H291" s="481"/>
      <c r="I291" s="481"/>
      <c r="J291" s="481"/>
      <c r="K291" s="481"/>
    </row>
    <row r="292" spans="2:11" s="428" customFormat="1" ht="12" thickBot="1">
      <c r="B292" s="481"/>
      <c r="C292" s="481"/>
      <c r="D292" s="481"/>
      <c r="E292" s="481"/>
      <c r="G292" s="481"/>
      <c r="H292" s="483" t="e">
        <f>I275</f>
        <v>#REF!</v>
      </c>
      <c r="K292" s="481"/>
    </row>
    <row r="293" spans="2:11" s="428" customFormat="1" ht="11.25" customHeight="1">
      <c r="B293" s="1108" t="s">
        <v>1104</v>
      </c>
      <c r="C293" s="1109"/>
      <c r="D293" s="1110"/>
      <c r="E293" s="1110"/>
      <c r="F293" s="1108" t="s">
        <v>174</v>
      </c>
      <c r="G293" s="1171" t="s">
        <v>175</v>
      </c>
      <c r="H293" s="1126">
        <f>'Mérleg(éves)'!F73</f>
        <v>41639</v>
      </c>
      <c r="K293" s="481"/>
    </row>
    <row r="294" spans="2:11" s="428" customFormat="1" ht="12" customHeight="1" thickBot="1">
      <c r="B294" s="1111"/>
      <c r="C294" s="1112"/>
      <c r="D294" s="1112"/>
      <c r="E294" s="1112"/>
      <c r="F294" s="1111"/>
      <c r="G294" s="1172"/>
      <c r="H294" s="1173"/>
      <c r="K294" s="481"/>
    </row>
    <row r="295" spans="2:11" s="428" customFormat="1" ht="11.25">
      <c r="B295" s="1123"/>
      <c r="C295" s="1124"/>
      <c r="D295" s="1124"/>
      <c r="E295" s="1125"/>
      <c r="F295" s="560"/>
      <c r="G295" s="560"/>
      <c r="H295" s="521"/>
      <c r="K295" s="481"/>
    </row>
    <row r="296" spans="2:11" s="428" customFormat="1" ht="11.25">
      <c r="B296" s="1113"/>
      <c r="C296" s="1114"/>
      <c r="D296" s="1114"/>
      <c r="E296" s="1115"/>
      <c r="F296" s="562"/>
      <c r="G296" s="562"/>
      <c r="H296" s="522"/>
      <c r="K296" s="481"/>
    </row>
    <row r="297" spans="2:11" s="428" customFormat="1" ht="11.25">
      <c r="B297" s="1113"/>
      <c r="C297" s="1114"/>
      <c r="D297" s="1114"/>
      <c r="E297" s="1115"/>
      <c r="F297" s="562"/>
      <c r="G297" s="562"/>
      <c r="H297" s="522"/>
      <c r="K297" s="481"/>
    </row>
    <row r="298" spans="2:11" s="428" customFormat="1" ht="11.25">
      <c r="B298" s="1113"/>
      <c r="C298" s="1114"/>
      <c r="D298" s="1114"/>
      <c r="E298" s="1115"/>
      <c r="F298" s="562"/>
      <c r="G298" s="562"/>
      <c r="H298" s="522"/>
      <c r="K298" s="481"/>
    </row>
    <row r="299" spans="2:11" s="428" customFormat="1" ht="12" thickBot="1">
      <c r="B299" s="1113"/>
      <c r="C299" s="1114"/>
      <c r="D299" s="1114"/>
      <c r="E299" s="1115"/>
      <c r="F299" s="562"/>
      <c r="G299" s="562"/>
      <c r="H299" s="522"/>
      <c r="K299" s="481"/>
    </row>
    <row r="300" spans="2:11" s="428" customFormat="1" ht="12" thickBot="1">
      <c r="B300" s="1165" t="s">
        <v>146</v>
      </c>
      <c r="C300" s="1166"/>
      <c r="D300" s="1166"/>
      <c r="E300" s="1167"/>
      <c r="F300" s="557"/>
      <c r="G300" s="557"/>
      <c r="H300" s="523">
        <f>SUM(H295:H299)</f>
        <v>0</v>
      </c>
      <c r="K300" s="481"/>
    </row>
    <row r="301" spans="2:11" s="428" customFormat="1" ht="11.25">
      <c r="B301" s="481"/>
      <c r="C301" s="481"/>
      <c r="D301" s="481"/>
      <c r="E301" s="481"/>
      <c r="F301" s="481"/>
      <c r="G301" s="481"/>
      <c r="H301" s="481"/>
      <c r="I301" s="481"/>
      <c r="J301" s="481"/>
      <c r="K301" s="481"/>
    </row>
    <row r="302" spans="2:11" s="428" customFormat="1" ht="31.5" customHeight="1">
      <c r="B302" s="1164" t="s">
        <v>257</v>
      </c>
      <c r="C302" s="1164"/>
      <c r="D302" s="1164"/>
      <c r="E302" s="1164"/>
      <c r="F302" s="1164"/>
      <c r="G302" s="1164"/>
      <c r="H302" s="1164"/>
      <c r="I302" s="1164"/>
      <c r="J302" s="1164"/>
      <c r="K302" s="1164"/>
    </row>
    <row r="303" spans="2:11" s="428" customFormat="1" ht="13.5" customHeight="1">
      <c r="B303" s="524"/>
      <c r="C303" s="524"/>
      <c r="D303" s="524"/>
      <c r="E303" s="524"/>
      <c r="F303" s="524"/>
      <c r="G303" s="524"/>
      <c r="H303" s="524"/>
      <c r="I303" s="524"/>
      <c r="J303" s="524"/>
      <c r="K303" s="524"/>
    </row>
    <row r="304" spans="2:11" s="428" customFormat="1" ht="11.25">
      <c r="B304" s="1080" t="s">
        <v>1020</v>
      </c>
      <c r="C304" s="1080"/>
      <c r="D304" s="1080"/>
      <c r="E304" s="1080"/>
      <c r="F304" s="1080"/>
      <c r="G304" s="1080"/>
      <c r="H304" s="1080"/>
      <c r="I304" s="1080"/>
      <c r="J304" s="1080"/>
      <c r="K304" s="1080"/>
    </row>
    <row r="306" spans="1:2" ht="11.25">
      <c r="A306" s="511" t="s">
        <v>107</v>
      </c>
      <c r="B306" s="413" t="s">
        <v>1067</v>
      </c>
    </row>
    <row r="308" ht="12" thickBot="1">
      <c r="G308" s="503" t="e">
        <f>H292</f>
        <v>#REF!</v>
      </c>
    </row>
    <row r="309" spans="2:8" ht="11.25">
      <c r="B309" s="1130" t="s">
        <v>1020</v>
      </c>
      <c r="C309" s="1131"/>
      <c r="D309" s="1132"/>
      <c r="E309" s="1132"/>
      <c r="F309" s="1135">
        <f>'Mérleg(éves)'!D73</f>
        <v>41274</v>
      </c>
      <c r="G309" s="1135">
        <f>'Mérleg(éves)'!F73</f>
        <v>41639</v>
      </c>
      <c r="H309" s="1135" t="s">
        <v>163</v>
      </c>
    </row>
    <row r="310" spans="2:8" ht="12" thickBot="1">
      <c r="B310" s="1133"/>
      <c r="C310" s="1134"/>
      <c r="D310" s="1134"/>
      <c r="E310" s="1134"/>
      <c r="F310" s="1136"/>
      <c r="G310" s="1136"/>
      <c r="H310" s="1136"/>
    </row>
    <row r="311" spans="2:8" ht="11.25">
      <c r="B311" s="1174" t="s">
        <v>176</v>
      </c>
      <c r="C311" s="1175"/>
      <c r="D311" s="1175"/>
      <c r="E311" s="1176"/>
      <c r="F311" s="507"/>
      <c r="G311" s="508"/>
      <c r="H311" s="525" t="e">
        <f aca="true" t="shared" si="5" ref="H311:H319">(G311-F311)/F311</f>
        <v>#DIV/0!</v>
      </c>
    </row>
    <row r="312" spans="2:8" ht="11.25">
      <c r="B312" s="1177" t="s">
        <v>177</v>
      </c>
      <c r="C312" s="1178"/>
      <c r="D312" s="1178"/>
      <c r="E312" s="1179"/>
      <c r="F312" s="509"/>
      <c r="G312" s="510"/>
      <c r="H312" s="526" t="e">
        <f t="shared" si="5"/>
        <v>#DIV/0!</v>
      </c>
    </row>
    <row r="313" spans="2:8" ht="11.25">
      <c r="B313" s="1177" t="s">
        <v>178</v>
      </c>
      <c r="C313" s="1178"/>
      <c r="D313" s="1178"/>
      <c r="E313" s="1179"/>
      <c r="F313" s="509"/>
      <c r="G313" s="510"/>
      <c r="H313" s="526" t="e">
        <f t="shared" si="5"/>
        <v>#DIV/0!</v>
      </c>
    </row>
    <row r="314" spans="2:8" ht="11.25">
      <c r="B314" s="1177" t="s">
        <v>179</v>
      </c>
      <c r="C314" s="1178"/>
      <c r="D314" s="1178"/>
      <c r="E314" s="1179"/>
      <c r="F314" s="509"/>
      <c r="G314" s="510"/>
      <c r="H314" s="526" t="e">
        <f t="shared" si="5"/>
        <v>#DIV/0!</v>
      </c>
    </row>
    <row r="315" spans="2:8" ht="11.25">
      <c r="B315" s="1177" t="s">
        <v>180</v>
      </c>
      <c r="C315" s="1178"/>
      <c r="D315" s="1178"/>
      <c r="E315" s="1179"/>
      <c r="F315" s="509"/>
      <c r="G315" s="510"/>
      <c r="H315" s="526" t="e">
        <f t="shared" si="5"/>
        <v>#DIV/0!</v>
      </c>
    </row>
    <row r="316" spans="2:8" ht="11.25">
      <c r="B316" s="1177" t="s">
        <v>181</v>
      </c>
      <c r="C316" s="1178"/>
      <c r="D316" s="1178"/>
      <c r="E316" s="1179"/>
      <c r="F316" s="509"/>
      <c r="G316" s="510"/>
      <c r="H316" s="526" t="e">
        <f t="shared" si="5"/>
        <v>#DIV/0!</v>
      </c>
    </row>
    <row r="317" spans="2:8" ht="11.25">
      <c r="B317" s="1177" t="s">
        <v>182</v>
      </c>
      <c r="C317" s="1178"/>
      <c r="D317" s="1178"/>
      <c r="E317" s="1179"/>
      <c r="F317" s="509"/>
      <c r="G317" s="510"/>
      <c r="H317" s="526" t="e">
        <f t="shared" si="5"/>
        <v>#DIV/0!</v>
      </c>
    </row>
    <row r="318" spans="2:8" ht="12" thickBot="1">
      <c r="B318" s="1177" t="s">
        <v>183</v>
      </c>
      <c r="C318" s="1178"/>
      <c r="D318" s="1178"/>
      <c r="E318" s="1179"/>
      <c r="F318" s="509"/>
      <c r="G318" s="510"/>
      <c r="H318" s="526" t="e">
        <f t="shared" si="5"/>
        <v>#DIV/0!</v>
      </c>
    </row>
    <row r="319" spans="2:8" ht="12" thickBot="1">
      <c r="B319" s="1143" t="s">
        <v>146</v>
      </c>
      <c r="C319" s="1144"/>
      <c r="D319" s="1144"/>
      <c r="E319" s="1145"/>
      <c r="F319" s="506">
        <f>SUM(F311:F318)</f>
        <v>0</v>
      </c>
      <c r="G319" s="506">
        <f>SUM(G311:G318)</f>
        <v>0</v>
      </c>
      <c r="H319" s="496" t="e">
        <f t="shared" si="5"/>
        <v>#DIV/0!</v>
      </c>
    </row>
    <row r="321" spans="2:11" ht="11.25">
      <c r="B321" s="1080" t="s">
        <v>625</v>
      </c>
      <c r="C321" s="1080"/>
      <c r="D321" s="1080"/>
      <c r="E321" s="1080"/>
      <c r="F321" s="1080"/>
      <c r="G321" s="1080"/>
      <c r="H321" s="1080"/>
      <c r="I321" s="1080"/>
      <c r="J321" s="1080"/>
      <c r="K321" s="1080"/>
    </row>
    <row r="323" spans="1:2" ht="11.25">
      <c r="A323" s="413" t="s">
        <v>800</v>
      </c>
      <c r="B323" s="413" t="s">
        <v>151</v>
      </c>
    </row>
    <row r="325" ht="11.25">
      <c r="B325" s="413" t="s">
        <v>184</v>
      </c>
    </row>
    <row r="327" spans="2:8" s="428" customFormat="1" ht="11.25">
      <c r="B327" s="481" t="s">
        <v>185</v>
      </c>
      <c r="C327" s="481"/>
      <c r="D327" s="481"/>
      <c r="E327" s="481"/>
      <c r="F327" s="481"/>
      <c r="G327" s="481"/>
      <c r="H327" s="481"/>
    </row>
    <row r="328" spans="2:8" s="428" customFormat="1" ht="11.25">
      <c r="B328" s="481"/>
      <c r="C328" s="481"/>
      <c r="D328" s="481"/>
      <c r="E328" s="481"/>
      <c r="F328" s="481"/>
      <c r="G328" s="481"/>
      <c r="H328" s="481"/>
    </row>
    <row r="329" spans="2:8" s="428" customFormat="1" ht="12" thickBot="1">
      <c r="B329" s="481"/>
      <c r="C329" s="481"/>
      <c r="D329" s="481"/>
      <c r="E329" s="481"/>
      <c r="F329" s="481"/>
      <c r="G329" s="483" t="e">
        <f>G308</f>
        <v>#REF!</v>
      </c>
      <c r="H329" s="481"/>
    </row>
    <row r="330" spans="2:8" s="428" customFormat="1" ht="11.25">
      <c r="B330" s="1108" t="s">
        <v>1020</v>
      </c>
      <c r="C330" s="1109"/>
      <c r="D330" s="1110"/>
      <c r="E330" s="1110"/>
      <c r="F330" s="1126">
        <f>'Mérleg(éves)'!D73</f>
        <v>41274</v>
      </c>
      <c r="G330" s="1126">
        <f>'Mérleg(éves)'!F73</f>
        <v>41639</v>
      </c>
      <c r="H330" s="1126" t="s">
        <v>163</v>
      </c>
    </row>
    <row r="331" spans="2:8" s="428" customFormat="1" ht="12" thickBot="1">
      <c r="B331" s="1111"/>
      <c r="C331" s="1112"/>
      <c r="D331" s="1112"/>
      <c r="E331" s="1112"/>
      <c r="F331" s="1127"/>
      <c r="G331" s="1127"/>
      <c r="H331" s="1127"/>
    </row>
    <row r="332" spans="2:8" s="428" customFormat="1" ht="11.25">
      <c r="B332" s="1137" t="s">
        <v>186</v>
      </c>
      <c r="C332" s="1138"/>
      <c r="D332" s="1138"/>
      <c r="E332" s="1139"/>
      <c r="F332" s="486"/>
      <c r="G332" s="487"/>
      <c r="H332" s="527" t="e">
        <f>(G332-F332)/F332</f>
        <v>#DIV/0!</v>
      </c>
    </row>
    <row r="333" spans="2:8" s="428" customFormat="1" ht="11.25">
      <c r="B333" s="1180" t="s">
        <v>187</v>
      </c>
      <c r="C333" s="1181"/>
      <c r="D333" s="1181"/>
      <c r="E333" s="1182"/>
      <c r="F333" s="489"/>
      <c r="G333" s="490"/>
      <c r="H333" s="528" t="e">
        <f>(G333-F333)/F333</f>
        <v>#DIV/0!</v>
      </c>
    </row>
    <row r="334" spans="2:8" s="428" customFormat="1" ht="11.25">
      <c r="B334" s="1180" t="s">
        <v>188</v>
      </c>
      <c r="C334" s="1181"/>
      <c r="D334" s="1181"/>
      <c r="E334" s="1182"/>
      <c r="F334" s="489"/>
      <c r="G334" s="490"/>
      <c r="H334" s="528" t="e">
        <f>(G334-F334)/F334</f>
        <v>#DIV/0!</v>
      </c>
    </row>
    <row r="335" spans="2:8" s="428" customFormat="1" ht="27" customHeight="1" thickBot="1">
      <c r="B335" s="1183" t="s">
        <v>189</v>
      </c>
      <c r="C335" s="1184"/>
      <c r="D335" s="1184"/>
      <c r="E335" s="1185"/>
      <c r="F335" s="489"/>
      <c r="G335" s="490"/>
      <c r="H335" s="528" t="e">
        <f>(G335-F335)/F335</f>
        <v>#DIV/0!</v>
      </c>
    </row>
    <row r="336" spans="2:8" s="428" customFormat="1" ht="12" thickBot="1">
      <c r="B336" s="1165" t="s">
        <v>146</v>
      </c>
      <c r="C336" s="1166"/>
      <c r="D336" s="1166"/>
      <c r="E336" s="1167"/>
      <c r="F336" s="529">
        <f>SUM(F332:F335)</f>
        <v>0</v>
      </c>
      <c r="G336" s="529">
        <f>SUM(G332:G335)</f>
        <v>0</v>
      </c>
      <c r="H336" s="530" t="e">
        <f>(G336-F336)/F336</f>
        <v>#DIV/0!</v>
      </c>
    </row>
    <row r="338" spans="2:11" ht="11.25">
      <c r="B338" s="1080" t="s">
        <v>625</v>
      </c>
      <c r="C338" s="1080"/>
      <c r="D338" s="1080"/>
      <c r="E338" s="1080"/>
      <c r="F338" s="1080"/>
      <c r="G338" s="1080"/>
      <c r="H338" s="1080"/>
      <c r="I338" s="1080"/>
      <c r="J338" s="1080"/>
      <c r="K338" s="1080"/>
    </row>
    <row r="340" ht="11.25">
      <c r="B340" s="413" t="s">
        <v>190</v>
      </c>
    </row>
    <row r="342" spans="2:10" s="428" customFormat="1" ht="11.25">
      <c r="B342" s="481" t="s">
        <v>191</v>
      </c>
      <c r="C342" s="481"/>
      <c r="D342" s="481"/>
      <c r="E342" s="481"/>
      <c r="F342" s="481"/>
      <c r="G342" s="481"/>
      <c r="H342" s="481"/>
      <c r="I342" s="481"/>
      <c r="J342" s="481"/>
    </row>
    <row r="343" spans="2:10" s="428" customFormat="1" ht="11.25">
      <c r="B343" s="481"/>
      <c r="C343" s="481"/>
      <c r="D343" s="481"/>
      <c r="E343" s="481"/>
      <c r="F343" s="481"/>
      <c r="G343" s="481"/>
      <c r="H343" s="481"/>
      <c r="I343" s="481"/>
      <c r="J343" s="481"/>
    </row>
    <row r="344" spans="2:10" s="428" customFormat="1" ht="12" thickBot="1">
      <c r="B344" s="481"/>
      <c r="C344" s="481"/>
      <c r="D344" s="481"/>
      <c r="E344" s="481"/>
      <c r="F344" s="481"/>
      <c r="G344" s="483"/>
      <c r="H344" s="481"/>
      <c r="I344" s="483" t="e">
        <f>G329</f>
        <v>#REF!</v>
      </c>
      <c r="J344" s="483"/>
    </row>
    <row r="345" spans="2:10" s="428" customFormat="1" ht="11.25">
      <c r="B345" s="1108" t="s">
        <v>1020</v>
      </c>
      <c r="C345" s="1109"/>
      <c r="D345" s="1110"/>
      <c r="E345" s="1110"/>
      <c r="F345" s="1126">
        <f>'Mérleg(éves)'!D73</f>
        <v>41274</v>
      </c>
      <c r="G345" s="1128" t="s">
        <v>144</v>
      </c>
      <c r="H345" s="484" t="str">
        <f>G345</f>
        <v>Impairment loss</v>
      </c>
      <c r="I345" s="1121">
        <f>'Mérleg(éves)'!F73</f>
        <v>41639</v>
      </c>
      <c r="J345" s="570"/>
    </row>
    <row r="346" spans="2:10" s="428" customFormat="1" ht="12.75" thickBot="1">
      <c r="B346" s="1111"/>
      <c r="C346" s="1112"/>
      <c r="D346" s="1112"/>
      <c r="E346" s="1112"/>
      <c r="F346" s="1127"/>
      <c r="G346" s="1129"/>
      <c r="H346" s="485" t="s">
        <v>145</v>
      </c>
      <c r="I346" s="1122"/>
      <c r="J346" s="571"/>
    </row>
    <row r="347" spans="2:10" s="428" customFormat="1" ht="11.25">
      <c r="B347" s="1137" t="str">
        <f>+B332</f>
        <v>Investments in related parties</v>
      </c>
      <c r="C347" s="1138"/>
      <c r="D347" s="1138"/>
      <c r="E347" s="1139"/>
      <c r="F347" s="486"/>
      <c r="G347" s="487"/>
      <c r="H347" s="487"/>
      <c r="I347" s="488">
        <f>F347+G347-H347</f>
        <v>0</v>
      </c>
      <c r="J347" s="572"/>
    </row>
    <row r="348" spans="2:10" s="428" customFormat="1" ht="11.25">
      <c r="B348" s="1137" t="str">
        <f>+B333</f>
        <v>Other investments</v>
      </c>
      <c r="C348" s="1138"/>
      <c r="D348" s="1138"/>
      <c r="E348" s="1139"/>
      <c r="F348" s="489"/>
      <c r="G348" s="490"/>
      <c r="H348" s="490"/>
      <c r="I348" s="491">
        <f>F348+G348-H348</f>
        <v>0</v>
      </c>
      <c r="J348" s="572"/>
    </row>
    <row r="349" spans="2:10" s="428" customFormat="1" ht="11.25">
      <c r="B349" s="1137" t="str">
        <f>+B334</f>
        <v>Own securities, shares</v>
      </c>
      <c r="C349" s="1138"/>
      <c r="D349" s="1138"/>
      <c r="E349" s="1139"/>
      <c r="F349" s="489"/>
      <c r="G349" s="490"/>
      <c r="H349" s="490"/>
      <c r="I349" s="491">
        <f>F349+G349-H349</f>
        <v>0</v>
      </c>
      <c r="J349" s="572"/>
    </row>
    <row r="350" spans="2:10" s="428" customFormat="1" ht="27" customHeight="1">
      <c r="B350" s="1186" t="str">
        <f>+B335</f>
        <v>Securities held for sale</v>
      </c>
      <c r="C350" s="1187"/>
      <c r="D350" s="1187"/>
      <c r="E350" s="1188"/>
      <c r="F350" s="489"/>
      <c r="G350" s="490"/>
      <c r="H350" s="490"/>
      <c r="I350" s="491">
        <f>F350+G350-H350</f>
        <v>0</v>
      </c>
      <c r="J350" s="572"/>
    </row>
    <row r="351" spans="2:10" s="428" customFormat="1" ht="12" thickBot="1">
      <c r="B351" s="1116" t="str">
        <f>+B336</f>
        <v>Total:</v>
      </c>
      <c r="C351" s="1117"/>
      <c r="D351" s="1117"/>
      <c r="E351" s="1118"/>
      <c r="F351" s="492">
        <f>SUM(F347:F350)</f>
        <v>0</v>
      </c>
      <c r="G351" s="493">
        <f>SUM(G347:G350)</f>
        <v>0</v>
      </c>
      <c r="H351" s="493">
        <f>SUM(H347:H350)</f>
        <v>0</v>
      </c>
      <c r="I351" s="494">
        <f>SUM(I347:I350)</f>
        <v>0</v>
      </c>
      <c r="J351" s="572"/>
    </row>
    <row r="353" spans="1:2" ht="11.25">
      <c r="A353" s="413" t="s">
        <v>801</v>
      </c>
      <c r="B353" s="413" t="s">
        <v>152</v>
      </c>
    </row>
    <row r="355" ht="11.25">
      <c r="B355" s="413" t="s">
        <v>192</v>
      </c>
    </row>
    <row r="357" spans="2:8" ht="12" thickBot="1">
      <c r="B357" s="428"/>
      <c r="C357" s="428"/>
      <c r="D357" s="428"/>
      <c r="E357" s="428"/>
      <c r="F357" s="428"/>
      <c r="G357" s="531" t="e">
        <f>G308</f>
        <v>#REF!</v>
      </c>
      <c r="H357" s="428"/>
    </row>
    <row r="358" spans="2:10" ht="12.75" customHeight="1">
      <c r="B358" s="1149" t="s">
        <v>1020</v>
      </c>
      <c r="C358" s="1150"/>
      <c r="D358" s="1151"/>
      <c r="E358" s="1151"/>
      <c r="F358" s="1154">
        <f>'Mérleg(éves)'!D73</f>
        <v>41274</v>
      </c>
      <c r="G358" s="1154">
        <f>'Mérleg(éves)'!F73</f>
        <v>41639</v>
      </c>
      <c r="H358" s="1154" t="s">
        <v>193</v>
      </c>
      <c r="I358" s="1154" t="s">
        <v>163</v>
      </c>
      <c r="J358" s="573"/>
    </row>
    <row r="359" spans="2:10" ht="12.75" thickBot="1">
      <c r="B359" s="1152"/>
      <c r="C359" s="1153"/>
      <c r="D359" s="1153"/>
      <c r="E359" s="1153"/>
      <c r="F359" s="1155"/>
      <c r="G359" s="1155"/>
      <c r="H359" s="1155"/>
      <c r="I359" s="1155"/>
      <c r="J359" s="574"/>
    </row>
    <row r="360" spans="2:10" ht="11.25">
      <c r="B360" s="1158" t="s">
        <v>194</v>
      </c>
      <c r="C360" s="1159"/>
      <c r="D360" s="1159"/>
      <c r="E360" s="1160"/>
      <c r="F360" s="532">
        <f>+'Mérleg(éves)'!D96</f>
        <v>37</v>
      </c>
      <c r="G360" s="533">
        <f>+'Mérleg(éves)'!F96</f>
        <v>37</v>
      </c>
      <c r="H360" s="508"/>
      <c r="I360" s="431">
        <f>(G360-F360)/F360</f>
        <v>0</v>
      </c>
      <c r="J360" s="565"/>
    </row>
    <row r="361" spans="2:10" ht="11.25">
      <c r="B361" s="1177" t="s">
        <v>195</v>
      </c>
      <c r="C361" s="1178"/>
      <c r="D361" s="1178"/>
      <c r="E361" s="1179"/>
      <c r="F361" s="509"/>
      <c r="G361" s="510"/>
      <c r="H361" s="510"/>
      <c r="I361" s="534" t="e">
        <f>(G361-F361)/F361</f>
        <v>#DIV/0!</v>
      </c>
      <c r="J361" s="565"/>
    </row>
    <row r="362" spans="2:10" ht="11.25">
      <c r="B362" s="1177" t="s">
        <v>196</v>
      </c>
      <c r="C362" s="1178"/>
      <c r="D362" s="1178"/>
      <c r="E362" s="1179"/>
      <c r="F362" s="509"/>
      <c r="G362" s="510"/>
      <c r="H362" s="510"/>
      <c r="I362" s="534" t="e">
        <f>(G362-F362)/F362</f>
        <v>#DIV/0!</v>
      </c>
      <c r="J362" s="565"/>
    </row>
    <row r="363" spans="2:10" ht="12" thickBot="1">
      <c r="B363" s="1177" t="s">
        <v>197</v>
      </c>
      <c r="C363" s="1178"/>
      <c r="D363" s="1178"/>
      <c r="E363" s="1179"/>
      <c r="F363" s="509"/>
      <c r="G363" s="510"/>
      <c r="H363" s="510"/>
      <c r="I363" s="534" t="e">
        <f>(G363-F363)/F363</f>
        <v>#DIV/0!</v>
      </c>
      <c r="J363" s="565"/>
    </row>
    <row r="364" spans="2:10" ht="12" thickBot="1">
      <c r="B364" s="1189" t="s">
        <v>146</v>
      </c>
      <c r="C364" s="1190"/>
      <c r="D364" s="1190"/>
      <c r="E364" s="1191"/>
      <c r="F364" s="535">
        <f>SUM(F360:F363)</f>
        <v>37</v>
      </c>
      <c r="G364" s="535">
        <f>SUM(G360:G363)</f>
        <v>37</v>
      </c>
      <c r="H364" s="535"/>
      <c r="I364" s="536">
        <f>(G364-F364)/F364</f>
        <v>0</v>
      </c>
      <c r="J364" s="545"/>
    </row>
    <row r="366" spans="2:11" ht="11.25">
      <c r="B366" s="1080" t="s">
        <v>625</v>
      </c>
      <c r="C366" s="1080"/>
      <c r="D366" s="1080"/>
      <c r="E366" s="1080"/>
      <c r="F366" s="1080"/>
      <c r="G366" s="1080"/>
      <c r="H366" s="1080"/>
      <c r="I366" s="1080"/>
      <c r="J366" s="1080"/>
      <c r="K366" s="1080"/>
    </row>
    <row r="369" spans="1:11" ht="12" thickBot="1">
      <c r="A369" s="435" t="s">
        <v>766</v>
      </c>
      <c r="B369" s="1011" t="s">
        <v>198</v>
      </c>
      <c r="C369" s="1011"/>
      <c r="D369" s="1011"/>
      <c r="E369" s="1011"/>
      <c r="F369" s="1011"/>
      <c r="G369" s="1011"/>
      <c r="H369" s="1011"/>
      <c r="I369" s="1011"/>
      <c r="J369" s="1011"/>
      <c r="K369" s="1011"/>
    </row>
    <row r="371" ht="11.25">
      <c r="B371" s="413" t="s">
        <v>199</v>
      </c>
    </row>
    <row r="373" spans="2:8" ht="12" thickBot="1">
      <c r="B373" s="428"/>
      <c r="C373" s="428"/>
      <c r="D373" s="428"/>
      <c r="E373" s="428"/>
      <c r="F373" s="428"/>
      <c r="G373" s="531" t="e">
        <f>G357</f>
        <v>#REF!</v>
      </c>
      <c r="H373" s="428"/>
    </row>
    <row r="374" spans="2:8" ht="12.75" customHeight="1">
      <c r="B374" s="1149" t="s">
        <v>1020</v>
      </c>
      <c r="C374" s="1150"/>
      <c r="D374" s="1151"/>
      <c r="E374" s="1151"/>
      <c r="F374" s="1154">
        <f>'Mérleg(éves)'!D73</f>
        <v>41274</v>
      </c>
      <c r="G374" s="1154">
        <f>'Mérleg(éves)'!F73</f>
        <v>41639</v>
      </c>
      <c r="H374" s="1154" t="s">
        <v>163</v>
      </c>
    </row>
    <row r="375" spans="2:8" ht="12" thickBot="1">
      <c r="B375" s="1152"/>
      <c r="C375" s="1153"/>
      <c r="D375" s="1153"/>
      <c r="E375" s="1153"/>
      <c r="F375" s="1155"/>
      <c r="G375" s="1155"/>
      <c r="H375" s="1155"/>
    </row>
    <row r="376" spans="2:8" ht="11.25">
      <c r="B376" s="1158" t="s">
        <v>200</v>
      </c>
      <c r="C376" s="1159"/>
      <c r="D376" s="1159"/>
      <c r="E376" s="1160"/>
      <c r="F376" s="532">
        <f>+'Mérleg(éves)'!D99</f>
        <v>0</v>
      </c>
      <c r="G376" s="533">
        <f>+'Mérleg(éves)'!F99</f>
        <v>0</v>
      </c>
      <c r="H376" s="431" t="e">
        <f>(G376-F376)/F376</f>
        <v>#DIV/0!</v>
      </c>
    </row>
    <row r="377" spans="2:8" ht="11.25">
      <c r="B377" s="1158" t="s">
        <v>201</v>
      </c>
      <c r="C377" s="1159"/>
      <c r="D377" s="1159"/>
      <c r="E377" s="1160"/>
      <c r="F377" s="537">
        <f>+'Mérleg(éves)'!D100</f>
        <v>1</v>
      </c>
      <c r="G377" s="538">
        <f>+'Mérleg(éves)'!F100</f>
        <v>0</v>
      </c>
      <c r="H377" s="534">
        <f>(G377-F377)/F377</f>
        <v>-1</v>
      </c>
    </row>
    <row r="378" spans="2:8" ht="12" thickBot="1">
      <c r="B378" s="1158" t="s">
        <v>202</v>
      </c>
      <c r="C378" s="1159"/>
      <c r="D378" s="1159"/>
      <c r="E378" s="1160"/>
      <c r="F378" s="537">
        <f>+'Mérleg(éves)'!D101</f>
        <v>32100</v>
      </c>
      <c r="G378" s="538">
        <f>+'Mérleg(éves)'!F101</f>
        <v>32100</v>
      </c>
      <c r="H378" s="534">
        <f>(G378-F378)/F378</f>
        <v>0</v>
      </c>
    </row>
    <row r="379" spans="2:8" ht="12" thickBot="1">
      <c r="B379" s="1189" t="s">
        <v>146</v>
      </c>
      <c r="C379" s="1190"/>
      <c r="D379" s="1190"/>
      <c r="E379" s="1191"/>
      <c r="F379" s="535">
        <f>SUM(F376:F378)</f>
        <v>32101</v>
      </c>
      <c r="G379" s="535">
        <f>SUM(G376:G378)</f>
        <v>32100</v>
      </c>
      <c r="H379" s="536">
        <f>(G379-F379)/F379</f>
        <v>-3.115167751783434E-05</v>
      </c>
    </row>
    <row r="381" spans="2:11" ht="11.25">
      <c r="B381" s="1080" t="s">
        <v>1020</v>
      </c>
      <c r="C381" s="1080"/>
      <c r="D381" s="1080"/>
      <c r="E381" s="1080"/>
      <c r="F381" s="1080"/>
      <c r="G381" s="1080"/>
      <c r="H381" s="1080"/>
      <c r="I381" s="1080"/>
      <c r="J381" s="1080"/>
      <c r="K381" s="1080"/>
    </row>
    <row r="384" spans="1:11" ht="12" thickBot="1">
      <c r="A384" s="435" t="s">
        <v>767</v>
      </c>
      <c r="B384" s="1011" t="s">
        <v>203</v>
      </c>
      <c r="C384" s="1011"/>
      <c r="D384" s="1011"/>
      <c r="E384" s="1011"/>
      <c r="F384" s="1011"/>
      <c r="G384" s="1011"/>
      <c r="H384" s="1011"/>
      <c r="I384" s="1011"/>
      <c r="J384" s="1011"/>
      <c r="K384" s="1011"/>
    </row>
    <row r="387" ht="11.25">
      <c r="B387" s="413" t="s">
        <v>204</v>
      </c>
    </row>
    <row r="388" ht="11.25" customHeight="1" thickBot="1"/>
    <row r="389" spans="2:11" ht="12" thickBot="1">
      <c r="B389" s="428"/>
      <c r="C389" s="428"/>
      <c r="D389" s="428"/>
      <c r="E389" s="428"/>
      <c r="F389" s="428"/>
      <c r="G389" s="531" t="e">
        <f>G357</f>
        <v>#REF!</v>
      </c>
      <c r="H389" s="428"/>
      <c r="J389" s="1194" t="s">
        <v>1086</v>
      </c>
      <c r="K389" s="1195"/>
    </row>
    <row r="390" spans="2:11" ht="11.25">
      <c r="B390" s="1149" t="s">
        <v>1020</v>
      </c>
      <c r="C390" s="1150"/>
      <c r="D390" s="1151"/>
      <c r="E390" s="1151"/>
      <c r="F390" s="1154">
        <f>'Mérleg(éves)'!D131</f>
        <v>41274</v>
      </c>
      <c r="G390" s="1154">
        <f>'Mérleg(éves)'!F131</f>
        <v>41639</v>
      </c>
      <c r="H390" s="1154" t="s">
        <v>163</v>
      </c>
      <c r="J390" s="1196"/>
      <c r="K390" s="1197"/>
    </row>
    <row r="391" spans="2:11" ht="12" thickBot="1">
      <c r="B391" s="1152"/>
      <c r="C391" s="1153"/>
      <c r="D391" s="1153"/>
      <c r="E391" s="1153"/>
      <c r="F391" s="1155"/>
      <c r="G391" s="1155"/>
      <c r="H391" s="1155"/>
      <c r="J391" s="1196"/>
      <c r="K391" s="1197"/>
    </row>
    <row r="392" spans="2:11" ht="12" thickBot="1">
      <c r="B392" s="1158" t="s">
        <v>205</v>
      </c>
      <c r="C392" s="1159"/>
      <c r="D392" s="1159"/>
      <c r="E392" s="1160"/>
      <c r="F392" s="532">
        <f>+'Mérleg(éves)'!D135</f>
        <v>18000</v>
      </c>
      <c r="G392" s="533">
        <f>+'Mérleg(éves)'!F135</f>
        <v>18000</v>
      </c>
      <c r="H392" s="431">
        <f>(G392-F392)/F392</f>
        <v>0</v>
      </c>
      <c r="J392" s="1198"/>
      <c r="K392" s="1199"/>
    </row>
    <row r="393" spans="2:11" ht="13.5" customHeight="1">
      <c r="B393" s="1158" t="s">
        <v>206</v>
      </c>
      <c r="C393" s="1159"/>
      <c r="D393" s="1159"/>
      <c r="E393" s="1160"/>
      <c r="F393" s="537">
        <f>+'Mérleg(éves)'!D137</f>
        <v>0</v>
      </c>
      <c r="G393" s="533">
        <f>+'Mérleg(éves)'!F137</f>
        <v>0</v>
      </c>
      <c r="H393" s="431" t="e">
        <f aca="true" t="shared" si="6" ref="H393:H398">(G393-F393)/F393</f>
        <v>#DIV/0!</v>
      </c>
      <c r="J393" s="1192" t="s">
        <v>1091</v>
      </c>
      <c r="K393" s="1192" t="s">
        <v>1092</v>
      </c>
    </row>
    <row r="394" spans="2:11" ht="12" thickBot="1">
      <c r="B394" s="1158" t="s">
        <v>207</v>
      </c>
      <c r="C394" s="1159"/>
      <c r="D394" s="1159"/>
      <c r="E394" s="1160"/>
      <c r="F394" s="537">
        <f>+'Mérleg(éves)'!D138</f>
        <v>0</v>
      </c>
      <c r="G394" s="533">
        <f>+'Mérleg(éves)'!F138</f>
        <v>0</v>
      </c>
      <c r="H394" s="431" t="e">
        <f t="shared" si="6"/>
        <v>#DIV/0!</v>
      </c>
      <c r="J394" s="1193"/>
      <c r="K394" s="1193"/>
    </row>
    <row r="395" spans="2:11" ht="11.25">
      <c r="B395" s="1158" t="s">
        <v>208</v>
      </c>
      <c r="C395" s="1159"/>
      <c r="D395" s="1159"/>
      <c r="E395" s="1160"/>
      <c r="F395" s="537">
        <f>+'Mérleg(éves)'!D139</f>
        <v>-110261</v>
      </c>
      <c r="G395" s="533">
        <f>+'Mérleg(éves)'!F139</f>
        <v>-123577</v>
      </c>
      <c r="H395" s="431">
        <f t="shared" si="6"/>
        <v>0.12076799593691333</v>
      </c>
      <c r="J395" s="579" t="s">
        <v>1088</v>
      </c>
      <c r="K395" s="595"/>
    </row>
    <row r="396" spans="2:11" ht="11.25">
      <c r="B396" s="1158" t="s">
        <v>209</v>
      </c>
      <c r="C396" s="1159"/>
      <c r="D396" s="1159"/>
      <c r="E396" s="1160"/>
      <c r="F396" s="537">
        <f>+'Mérleg(éves)'!D140</f>
        <v>102000</v>
      </c>
      <c r="G396" s="533">
        <f>+'Mérleg(éves)'!F140</f>
        <v>123577</v>
      </c>
      <c r="H396" s="431">
        <f t="shared" si="6"/>
        <v>0.2115392156862745</v>
      </c>
      <c r="J396" s="580" t="s">
        <v>1087</v>
      </c>
      <c r="K396" s="596"/>
    </row>
    <row r="397" spans="2:11" ht="11.25">
      <c r="B397" s="1158" t="s">
        <v>210</v>
      </c>
      <c r="C397" s="1159"/>
      <c r="D397" s="1159"/>
      <c r="E397" s="1160"/>
      <c r="F397" s="537">
        <f>+'Mérleg(éves)'!D141</f>
        <v>0</v>
      </c>
      <c r="G397" s="533">
        <f>+'Mérleg(éves)'!F141</f>
        <v>0</v>
      </c>
      <c r="H397" s="431" t="e">
        <f t="shared" si="6"/>
        <v>#DIV/0!</v>
      </c>
      <c r="J397" s="580" t="s">
        <v>1089</v>
      </c>
      <c r="K397" s="596"/>
    </row>
    <row r="398" spans="2:11" ht="12" thickBot="1">
      <c r="B398" s="1158" t="s">
        <v>211</v>
      </c>
      <c r="C398" s="1159"/>
      <c r="D398" s="1159"/>
      <c r="E398" s="1160"/>
      <c r="F398" s="537">
        <f>+'Mérleg(éves)'!D142</f>
        <v>-13316</v>
      </c>
      <c r="G398" s="533">
        <f>+'Mérleg(éves)'!F142</f>
        <v>-7868</v>
      </c>
      <c r="H398" s="431">
        <f t="shared" si="6"/>
        <v>-0.4091318714328627</v>
      </c>
      <c r="J398" s="580" t="s">
        <v>1090</v>
      </c>
      <c r="K398" s="596"/>
    </row>
    <row r="399" spans="2:11" ht="12" thickBot="1">
      <c r="B399" s="1189" t="s">
        <v>146</v>
      </c>
      <c r="C399" s="1190"/>
      <c r="D399" s="1190"/>
      <c r="E399" s="1191"/>
      <c r="F399" s="535">
        <f>SUM(F392:F398)</f>
        <v>-3577</v>
      </c>
      <c r="G399" s="535">
        <f>SUM(G392:G398)</f>
        <v>10132</v>
      </c>
      <c r="H399" s="536">
        <f>(G399-F399)/F399</f>
        <v>-3.832541235672351</v>
      </c>
      <c r="J399" s="581"/>
      <c r="K399" s="597"/>
    </row>
    <row r="401" ht="11.25">
      <c r="B401" s="413" t="s">
        <v>212</v>
      </c>
    </row>
    <row r="403" spans="2:9" ht="11.25">
      <c r="B403" s="481" t="s">
        <v>213</v>
      </c>
      <c r="C403" s="481"/>
      <c r="D403" s="481"/>
      <c r="E403" s="481"/>
      <c r="F403" s="481"/>
      <c r="G403" s="481"/>
      <c r="H403" s="481"/>
      <c r="I403" s="481"/>
    </row>
    <row r="404" spans="2:9" ht="11.25">
      <c r="B404" s="481"/>
      <c r="C404" s="481"/>
      <c r="D404" s="481"/>
      <c r="E404" s="481"/>
      <c r="F404" s="481"/>
      <c r="G404" s="481"/>
      <c r="H404" s="481"/>
      <c r="I404" s="481"/>
    </row>
    <row r="405" spans="2:10" ht="12" thickBot="1">
      <c r="B405" s="481"/>
      <c r="C405" s="481"/>
      <c r="D405" s="481"/>
      <c r="E405" s="481"/>
      <c r="F405" s="481"/>
      <c r="G405" s="481"/>
      <c r="H405" s="481"/>
      <c r="I405" s="483" t="e">
        <f>G389</f>
        <v>#REF!</v>
      </c>
      <c r="J405" s="481"/>
    </row>
    <row r="406" spans="2:10" ht="11.25">
      <c r="B406" s="1108" t="s">
        <v>1020</v>
      </c>
      <c r="C406" s="1109"/>
      <c r="D406" s="1110"/>
      <c r="E406" s="1110"/>
      <c r="F406" s="1126">
        <f>'Mérleg(éves)'!D131</f>
        <v>41274</v>
      </c>
      <c r="G406" s="1126" t="s">
        <v>214</v>
      </c>
      <c r="H406" s="1126" t="s">
        <v>215</v>
      </c>
      <c r="I406" s="1126">
        <f>'Mérleg(éves)'!F131</f>
        <v>41639</v>
      </c>
      <c r="J406" s="481"/>
    </row>
    <row r="407" spans="2:11" ht="26.25" customHeight="1" thickBot="1">
      <c r="B407" s="1111"/>
      <c r="C407" s="1112"/>
      <c r="D407" s="1112"/>
      <c r="E407" s="1112"/>
      <c r="F407" s="1127"/>
      <c r="G407" s="1127"/>
      <c r="H407" s="1127"/>
      <c r="I407" s="1127"/>
      <c r="J407" s="483"/>
      <c r="K407" s="428"/>
    </row>
    <row r="408" spans="2:10" ht="12" thickBot="1">
      <c r="B408" s="1137" t="str">
        <f>B392</f>
        <v>Registered capital</v>
      </c>
      <c r="C408" s="1138"/>
      <c r="D408" s="1138"/>
      <c r="E408" s="1139"/>
      <c r="F408" s="539">
        <f>+F393</f>
        <v>0</v>
      </c>
      <c r="G408" s="486"/>
      <c r="H408" s="486"/>
      <c r="I408" s="527">
        <f>+F408+G408-H408</f>
        <v>0</v>
      </c>
      <c r="J408" s="570"/>
    </row>
    <row r="409" spans="2:10" ht="12.75" thickBot="1">
      <c r="B409" s="1165" t="s">
        <v>216</v>
      </c>
      <c r="C409" s="1166"/>
      <c r="D409" s="1166"/>
      <c r="E409" s="1167"/>
      <c r="F409" s="529">
        <f>SUM(F408:F408)</f>
        <v>0</v>
      </c>
      <c r="G409" s="529">
        <f>+G408</f>
        <v>0</v>
      </c>
      <c r="H409" s="529">
        <f>+H408</f>
        <v>0</v>
      </c>
      <c r="I409" s="523">
        <f>SUM(I408:I408)</f>
        <v>0</v>
      </c>
      <c r="J409" s="571"/>
    </row>
    <row r="410" ht="11.25">
      <c r="J410" s="575"/>
    </row>
    <row r="411" spans="2:10" ht="11.25">
      <c r="B411" s="413" t="s">
        <v>217</v>
      </c>
      <c r="J411" s="572"/>
    </row>
    <row r="413" ht="12" thickBot="1"/>
    <row r="414" spans="2:6" ht="12.75" customHeight="1">
      <c r="B414" s="1149" t="s">
        <v>1020</v>
      </c>
      <c r="C414" s="1150"/>
      <c r="D414" s="1151"/>
      <c r="E414" s="1151"/>
      <c r="F414" s="1200" t="e">
        <f>I405</f>
        <v>#REF!</v>
      </c>
    </row>
    <row r="415" spans="2:6" ht="12" thickBot="1">
      <c r="B415" s="1152"/>
      <c r="C415" s="1153"/>
      <c r="D415" s="1153"/>
      <c r="E415" s="1153"/>
      <c r="F415" s="1201"/>
    </row>
    <row r="416" spans="2:6" ht="11.25">
      <c r="B416" s="1203">
        <f>'Mérleg(éves)'!D131</f>
        <v>41274</v>
      </c>
      <c r="C416" s="1159"/>
      <c r="D416" s="1159"/>
      <c r="E416" s="1160"/>
      <c r="F416" s="525"/>
    </row>
    <row r="417" spans="2:6" ht="11.25">
      <c r="B417" s="1158" t="s">
        <v>218</v>
      </c>
      <c r="C417" s="1159"/>
      <c r="D417" s="1159"/>
      <c r="E417" s="1160"/>
      <c r="F417" s="525"/>
    </row>
    <row r="418" spans="2:6" ht="11.25">
      <c r="B418" s="1158" t="s">
        <v>219</v>
      </c>
      <c r="C418" s="1159"/>
      <c r="D418" s="1159"/>
      <c r="E418" s="1160"/>
      <c r="F418" s="525"/>
    </row>
    <row r="419" spans="2:6" ht="11.25">
      <c r="B419" s="1158" t="s">
        <v>220</v>
      </c>
      <c r="C419" s="1159"/>
      <c r="D419" s="1159"/>
      <c r="E419" s="1160"/>
      <c r="F419" s="525"/>
    </row>
    <row r="420" spans="2:6" ht="11.25">
      <c r="B420" s="1158" t="s">
        <v>221</v>
      </c>
      <c r="C420" s="1159"/>
      <c r="D420" s="1159"/>
      <c r="E420" s="1160"/>
      <c r="F420" s="525"/>
    </row>
    <row r="421" spans="2:6" ht="11.25">
      <c r="B421" s="1158" t="s">
        <v>222</v>
      </c>
      <c r="C421" s="1159"/>
      <c r="D421" s="1159"/>
      <c r="E421" s="1160"/>
      <c r="F421" s="525"/>
    </row>
    <row r="422" spans="2:6" ht="11.25">
      <c r="B422" s="1158" t="s">
        <v>223</v>
      </c>
      <c r="C422" s="1159"/>
      <c r="D422" s="1159"/>
      <c r="E422" s="1160"/>
      <c r="F422" s="525"/>
    </row>
    <row r="423" spans="2:6" ht="12" thickBot="1">
      <c r="B423" s="1158" t="s">
        <v>224</v>
      </c>
      <c r="C423" s="1159"/>
      <c r="D423" s="1159"/>
      <c r="E423" s="1160"/>
      <c r="F423" s="525"/>
    </row>
    <row r="424" spans="2:6" ht="12" thickBot="1">
      <c r="B424" s="1189" t="s">
        <v>225</v>
      </c>
      <c r="C424" s="1190"/>
      <c r="D424" s="1190"/>
      <c r="E424" s="1191"/>
      <c r="F424" s="540">
        <f>SUM(F423:F423)</f>
        <v>0</v>
      </c>
    </row>
    <row r="426" ht="11.25">
      <c r="B426" s="413" t="s">
        <v>226</v>
      </c>
    </row>
    <row r="428" spans="2:11" s="428" customFormat="1" ht="11.25">
      <c r="B428" s="481" t="s">
        <v>227</v>
      </c>
      <c r="C428" s="481"/>
      <c r="D428" s="481"/>
      <c r="E428" s="481"/>
      <c r="F428" s="481"/>
      <c r="J428" s="413"/>
      <c r="K428" s="413"/>
    </row>
    <row r="429" spans="2:11" s="428" customFormat="1" ht="12" thickBot="1">
      <c r="B429" s="481"/>
      <c r="C429" s="481"/>
      <c r="D429" s="481"/>
      <c r="E429" s="481"/>
      <c r="F429" s="481"/>
      <c r="J429" s="413"/>
      <c r="K429" s="413"/>
    </row>
    <row r="430" spans="2:6" s="428" customFormat="1" ht="11.25">
      <c r="B430" s="1108" t="s">
        <v>1020</v>
      </c>
      <c r="C430" s="1109"/>
      <c r="D430" s="1110"/>
      <c r="E430" s="1110"/>
      <c r="F430" s="1126" t="e">
        <f>F414</f>
        <v>#REF!</v>
      </c>
    </row>
    <row r="431" spans="2:6" s="428" customFormat="1" ht="12" thickBot="1">
      <c r="B431" s="1111"/>
      <c r="C431" s="1112"/>
      <c r="D431" s="1112"/>
      <c r="E431" s="1112"/>
      <c r="F431" s="1127"/>
    </row>
    <row r="432" spans="2:11" ht="11.25">
      <c r="B432" s="1202"/>
      <c r="C432" s="1124"/>
      <c r="D432" s="1124"/>
      <c r="E432" s="1125"/>
      <c r="F432" s="541"/>
      <c r="J432" s="428"/>
      <c r="K432" s="428"/>
    </row>
    <row r="433" spans="2:11" ht="11.25">
      <c r="B433" s="1123"/>
      <c r="C433" s="1124"/>
      <c r="D433" s="1124"/>
      <c r="E433" s="1125"/>
      <c r="F433" s="541"/>
      <c r="J433" s="428"/>
      <c r="K433" s="428"/>
    </row>
    <row r="434" spans="2:6" ht="11.25">
      <c r="B434" s="1123"/>
      <c r="C434" s="1124"/>
      <c r="D434" s="1124"/>
      <c r="E434" s="1125"/>
      <c r="F434" s="541"/>
    </row>
    <row r="435" spans="2:6" ht="11.25">
      <c r="B435" s="1123"/>
      <c r="C435" s="1124"/>
      <c r="D435" s="1124"/>
      <c r="E435" s="1125"/>
      <c r="F435" s="541"/>
    </row>
    <row r="436" spans="2:6" ht="11.25">
      <c r="B436" s="1123"/>
      <c r="C436" s="1124"/>
      <c r="D436" s="1124"/>
      <c r="E436" s="1125"/>
      <c r="F436" s="541"/>
    </row>
    <row r="437" spans="2:6" ht="11.25">
      <c r="B437" s="1123"/>
      <c r="C437" s="1124"/>
      <c r="D437" s="1124"/>
      <c r="E437" s="1125"/>
      <c r="F437" s="541"/>
    </row>
    <row r="438" spans="2:6" ht="11.25">
      <c r="B438" s="1123"/>
      <c r="C438" s="1124"/>
      <c r="D438" s="1124"/>
      <c r="E438" s="1125"/>
      <c r="F438" s="541"/>
    </row>
    <row r="439" spans="2:6" ht="12" thickBot="1">
      <c r="B439" s="1123"/>
      <c r="C439" s="1124"/>
      <c r="D439" s="1124"/>
      <c r="E439" s="1125"/>
      <c r="F439" s="541"/>
    </row>
    <row r="440" spans="2:11" s="428" customFormat="1" ht="12" thickBot="1">
      <c r="B440" s="1165" t="s">
        <v>228</v>
      </c>
      <c r="C440" s="1166"/>
      <c r="D440" s="1166"/>
      <c r="E440" s="1167"/>
      <c r="F440" s="523">
        <f>SUM(F439:F439)</f>
        <v>0</v>
      </c>
      <c r="J440" s="413"/>
      <c r="K440" s="413"/>
    </row>
    <row r="442" spans="10:11" ht="11.25">
      <c r="J442" s="428"/>
      <c r="K442" s="428"/>
    </row>
    <row r="443" spans="1:11" ht="12" thickBot="1">
      <c r="A443" s="435" t="s">
        <v>770</v>
      </c>
      <c r="B443" s="559" t="s">
        <v>229</v>
      </c>
      <c r="C443" s="559"/>
      <c r="D443" s="559"/>
      <c r="E443" s="559"/>
      <c r="F443" s="559"/>
      <c r="G443" s="559"/>
      <c r="H443" s="559"/>
      <c r="I443" s="559"/>
      <c r="J443" s="416"/>
      <c r="K443" s="416"/>
    </row>
    <row r="446" ht="11.25">
      <c r="B446" s="413" t="s">
        <v>230</v>
      </c>
    </row>
    <row r="448" spans="2:8" ht="12" thickBot="1">
      <c r="B448" s="428"/>
      <c r="C448" s="428"/>
      <c r="D448" s="428"/>
      <c r="E448" s="428"/>
      <c r="F448" s="428"/>
      <c r="G448" s="531" t="e">
        <f>G389</f>
        <v>#REF!</v>
      </c>
      <c r="H448" s="428"/>
    </row>
    <row r="449" spans="2:10" ht="11.25" customHeight="1">
      <c r="B449" s="1149" t="s">
        <v>1020</v>
      </c>
      <c r="C449" s="1150"/>
      <c r="D449" s="1151"/>
      <c r="E449" s="1151"/>
      <c r="F449" s="1154">
        <f>'Mérleg(éves)'!D131</f>
        <v>41274</v>
      </c>
      <c r="G449" s="1154">
        <f>'Mérleg(éves)'!F131</f>
        <v>41639</v>
      </c>
      <c r="H449" s="1154" t="s">
        <v>231</v>
      </c>
      <c r="I449" s="1154" t="s">
        <v>232</v>
      </c>
      <c r="J449" s="1154" t="s">
        <v>163</v>
      </c>
    </row>
    <row r="450" spans="2:10" ht="38.25" customHeight="1" thickBot="1">
      <c r="B450" s="1152"/>
      <c r="C450" s="1153"/>
      <c r="D450" s="1153"/>
      <c r="E450" s="1153"/>
      <c r="F450" s="1155"/>
      <c r="G450" s="1155"/>
      <c r="H450" s="1155"/>
      <c r="I450" s="1155"/>
      <c r="J450" s="1155"/>
    </row>
    <row r="451" spans="2:10" ht="11.25">
      <c r="B451" s="1158" t="s">
        <v>233</v>
      </c>
      <c r="C451" s="1159"/>
      <c r="D451" s="1159"/>
      <c r="E451" s="1160"/>
      <c r="F451" s="507">
        <f>+'Mérleg(éves)'!D144</f>
        <v>0</v>
      </c>
      <c r="G451" s="508">
        <f>+'Mérleg(éves)'!F144</f>
        <v>0</v>
      </c>
      <c r="H451" s="508"/>
      <c r="I451" s="508"/>
      <c r="J451" s="431" t="e">
        <f>(G451-F451)/F451</f>
        <v>#DIV/0!</v>
      </c>
    </row>
    <row r="452" spans="2:10" ht="11.25">
      <c r="B452" s="1158" t="s">
        <v>234</v>
      </c>
      <c r="C452" s="1159"/>
      <c r="D452" s="1159"/>
      <c r="E452" s="1160"/>
      <c r="F452" s="507">
        <f>+'Mérleg(éves)'!D145</f>
        <v>0</v>
      </c>
      <c r="G452" s="508">
        <f>+'Mérleg(éves)'!F145</f>
        <v>0</v>
      </c>
      <c r="H452" s="508"/>
      <c r="I452" s="508"/>
      <c r="J452" s="431" t="e">
        <f>(G452-F452)/F452</f>
        <v>#DIV/0!</v>
      </c>
    </row>
    <row r="453" spans="2:10" ht="12" thickBot="1">
      <c r="B453" s="1158" t="s">
        <v>1123</v>
      </c>
      <c r="C453" s="1159"/>
      <c r="D453" s="1159"/>
      <c r="E453" s="1160"/>
      <c r="F453" s="507">
        <f>+'Mérleg(éves)'!D146</f>
        <v>0</v>
      </c>
      <c r="G453" s="508">
        <f>+'Mérleg(éves)'!F146</f>
        <v>0</v>
      </c>
      <c r="H453" s="508"/>
      <c r="I453" s="508"/>
      <c r="J453" s="431" t="e">
        <f>(G453-F453)/F453</f>
        <v>#DIV/0!</v>
      </c>
    </row>
    <row r="454" spans="2:10" ht="12" thickBot="1">
      <c r="B454" s="1189" t="s">
        <v>235</v>
      </c>
      <c r="C454" s="1190"/>
      <c r="D454" s="1190"/>
      <c r="E454" s="1191"/>
      <c r="F454" s="535">
        <f>SUM(F451:F453)</f>
        <v>0</v>
      </c>
      <c r="G454" s="535">
        <f>SUM(G451:G453)</f>
        <v>0</v>
      </c>
      <c r="H454" s="535">
        <f>SUM(H451:H453)</f>
        <v>0</v>
      </c>
      <c r="I454" s="535">
        <f>SUM(I451:I453)</f>
        <v>0</v>
      </c>
      <c r="J454" s="536" t="e">
        <f>(G454-F454)/F454</f>
        <v>#DIV/0!</v>
      </c>
    </row>
    <row r="456" spans="2:11" ht="11.25" customHeight="1">
      <c r="B456" s="558" t="s">
        <v>625</v>
      </c>
      <c r="C456" s="558"/>
      <c r="D456" s="558"/>
      <c r="E456" s="558"/>
      <c r="F456" s="558"/>
      <c r="G456" s="558"/>
      <c r="H456" s="558"/>
      <c r="I456" s="558"/>
      <c r="J456" s="558"/>
      <c r="K456" s="558"/>
    </row>
    <row r="459" ht="11.25">
      <c r="B459" s="413" t="s">
        <v>236</v>
      </c>
    </row>
    <row r="460" ht="12" thickBot="1"/>
    <row r="461" spans="2:7" ht="34.5" customHeight="1" thickBot="1">
      <c r="B461" s="1204" t="s">
        <v>237</v>
      </c>
      <c r="C461" s="1205"/>
      <c r="D461" s="582" t="s">
        <v>238</v>
      </c>
      <c r="E461" s="583" t="s">
        <v>239</v>
      </c>
      <c r="F461" s="603" t="e">
        <f>G448</f>
        <v>#REF!</v>
      </c>
      <c r="G461" s="582" t="s">
        <v>240</v>
      </c>
    </row>
    <row r="462" spans="2:7" ht="11.25">
      <c r="B462" s="1206"/>
      <c r="C462" s="1207"/>
      <c r="D462" s="508"/>
      <c r="E462" s="508"/>
      <c r="F462" s="508"/>
      <c r="G462" s="525"/>
    </row>
    <row r="463" spans="2:7" ht="11.25">
      <c r="B463" s="1208"/>
      <c r="C463" s="1209"/>
      <c r="D463" s="510"/>
      <c r="E463" s="510"/>
      <c r="F463" s="510"/>
      <c r="G463" s="526"/>
    </row>
    <row r="464" spans="2:7" ht="12" thickBot="1">
      <c r="B464" s="1210"/>
      <c r="C464" s="1211"/>
      <c r="D464" s="598"/>
      <c r="E464" s="598"/>
      <c r="F464" s="598"/>
      <c r="G464" s="594"/>
    </row>
    <row r="468" spans="1:11" ht="12" thickBot="1">
      <c r="A468" s="435" t="s">
        <v>771</v>
      </c>
      <c r="B468" s="559" t="s">
        <v>241</v>
      </c>
      <c r="C468" s="559"/>
      <c r="D468" s="559"/>
      <c r="E468" s="559"/>
      <c r="F468" s="559"/>
      <c r="G468" s="559"/>
      <c r="H468" s="559"/>
      <c r="I468" s="559"/>
      <c r="J468" s="559"/>
      <c r="K468" s="559"/>
    </row>
    <row r="471" ht="11.25">
      <c r="B471" s="413" t="s">
        <v>242</v>
      </c>
    </row>
    <row r="473" spans="2:8" ht="12" thickBot="1">
      <c r="B473" s="428"/>
      <c r="C473" s="428"/>
      <c r="D473" s="428"/>
      <c r="E473" s="428"/>
      <c r="F473" s="428"/>
      <c r="G473" s="531" t="e">
        <f>+G389</f>
        <v>#REF!</v>
      </c>
      <c r="H473" s="428"/>
    </row>
    <row r="474" spans="2:11" ht="11.25">
      <c r="B474" s="1149" t="s">
        <v>1020</v>
      </c>
      <c r="C474" s="1150"/>
      <c r="D474" s="1151"/>
      <c r="E474" s="1218"/>
      <c r="F474" s="1156">
        <f>'Mérleg(éves)'!D131</f>
        <v>41274</v>
      </c>
      <c r="G474" s="1154">
        <f>'Mérleg(éves)'!F131</f>
        <v>41639</v>
      </c>
      <c r="H474" s="1154" t="s">
        <v>193</v>
      </c>
      <c r="I474" s="1154" t="s">
        <v>243</v>
      </c>
      <c r="J474" s="1219" t="s">
        <v>244</v>
      </c>
      <c r="K474" s="1154" t="s">
        <v>163</v>
      </c>
    </row>
    <row r="475" spans="2:11" ht="22.5" customHeight="1" thickBot="1">
      <c r="B475" s="1152"/>
      <c r="C475" s="1153"/>
      <c r="D475" s="1153"/>
      <c r="E475" s="1157"/>
      <c r="F475" s="1157"/>
      <c r="G475" s="1155"/>
      <c r="H475" s="1155"/>
      <c r="I475" s="1155"/>
      <c r="J475" s="1220"/>
      <c r="K475" s="1155"/>
    </row>
    <row r="476" spans="2:11" ht="25.5" customHeight="1">
      <c r="B476" s="1215" t="s">
        <v>245</v>
      </c>
      <c r="C476" s="1216"/>
      <c r="D476" s="1216"/>
      <c r="E476" s="1217"/>
      <c r="F476" s="532">
        <f>+'Mérleg(éves)'!D149</f>
        <v>0</v>
      </c>
      <c r="G476" s="533">
        <f>+'Mérleg(éves)'!F149</f>
        <v>0</v>
      </c>
      <c r="H476" s="508"/>
      <c r="I476" s="508"/>
      <c r="J476" s="576"/>
      <c r="K476" s="431" t="e">
        <f aca="true" t="shared" si="7" ref="K476:K487">(G476-F476)/F476</f>
        <v>#DIV/0!</v>
      </c>
    </row>
    <row r="477" spans="2:11" ht="26.25" customHeight="1">
      <c r="B477" s="1215" t="s">
        <v>246</v>
      </c>
      <c r="C477" s="1216"/>
      <c r="D477" s="1216"/>
      <c r="E477" s="1217"/>
      <c r="F477" s="537">
        <f>+'Mérleg(éves)'!D150</f>
        <v>0</v>
      </c>
      <c r="G477" s="533">
        <f>+'Mérleg(éves)'!F150</f>
        <v>0</v>
      </c>
      <c r="H477" s="510"/>
      <c r="I477" s="510"/>
      <c r="J477" s="577"/>
      <c r="K477" s="534" t="e">
        <f t="shared" si="7"/>
        <v>#DIV/0!</v>
      </c>
    </row>
    <row r="478" spans="2:11" ht="26.25" customHeight="1">
      <c r="B478" s="1215" t="s">
        <v>247</v>
      </c>
      <c r="C478" s="1216"/>
      <c r="D478" s="1216"/>
      <c r="E478" s="1217"/>
      <c r="F478" s="537">
        <f>+'Mérleg(éves)'!D151</f>
        <v>0</v>
      </c>
      <c r="G478" s="533">
        <f>+'Mérleg(éves)'!F151</f>
        <v>0</v>
      </c>
      <c r="H478" s="510"/>
      <c r="I478" s="510"/>
      <c r="J478" s="577"/>
      <c r="K478" s="534" t="e">
        <f t="shared" si="7"/>
        <v>#DIV/0!</v>
      </c>
    </row>
    <row r="479" spans="2:11" ht="12.75" customHeight="1">
      <c r="B479" s="1212" t="s">
        <v>248</v>
      </c>
      <c r="C479" s="1213"/>
      <c r="D479" s="1213"/>
      <c r="E479" s="1214"/>
      <c r="F479" s="537">
        <f>+'Mérleg(éves)'!D193</f>
        <v>0</v>
      </c>
      <c r="G479" s="538">
        <f>+'Mérleg(éves)'!F193</f>
        <v>0</v>
      </c>
      <c r="H479" s="510"/>
      <c r="I479" s="510"/>
      <c r="J479" s="577"/>
      <c r="K479" s="534" t="e">
        <f t="shared" si="7"/>
        <v>#DIV/0!</v>
      </c>
    </row>
    <row r="480" spans="2:11" ht="12.75" customHeight="1">
      <c r="B480" s="1212" t="s">
        <v>249</v>
      </c>
      <c r="C480" s="1213"/>
      <c r="D480" s="1213"/>
      <c r="E480" s="1214"/>
      <c r="F480" s="537">
        <f>+'Mérleg(éves)'!D194</f>
        <v>0</v>
      </c>
      <c r="G480" s="538">
        <f>+'Mérleg(éves)'!F194</f>
        <v>0</v>
      </c>
      <c r="H480" s="510"/>
      <c r="I480" s="510"/>
      <c r="J480" s="577"/>
      <c r="K480" s="534" t="e">
        <f t="shared" si="7"/>
        <v>#DIV/0!</v>
      </c>
    </row>
    <row r="481" spans="2:11" ht="12.75" customHeight="1">
      <c r="B481" s="1212" t="s">
        <v>250</v>
      </c>
      <c r="C481" s="1213"/>
      <c r="D481" s="1213"/>
      <c r="E481" s="1214"/>
      <c r="F481" s="537">
        <f>+'Mérleg(éves)'!D195</f>
        <v>0</v>
      </c>
      <c r="G481" s="538">
        <f>+'Mérleg(éves)'!F195</f>
        <v>0</v>
      </c>
      <c r="H481" s="510"/>
      <c r="I481" s="510"/>
      <c r="J481" s="577"/>
      <c r="K481" s="534" t="e">
        <f t="shared" si="7"/>
        <v>#DIV/0!</v>
      </c>
    </row>
    <row r="482" spans="2:11" ht="12.75" customHeight="1">
      <c r="B482" s="1212" t="s">
        <v>251</v>
      </c>
      <c r="C482" s="1213"/>
      <c r="D482" s="1213"/>
      <c r="E482" s="1214"/>
      <c r="F482" s="537">
        <f>+'Mérleg(éves)'!D196</f>
        <v>0</v>
      </c>
      <c r="G482" s="538">
        <f>+'Mérleg(éves)'!F196</f>
        <v>0</v>
      </c>
      <c r="H482" s="510"/>
      <c r="I482" s="510"/>
      <c r="J482" s="577"/>
      <c r="K482" s="534" t="e">
        <f t="shared" si="7"/>
        <v>#DIV/0!</v>
      </c>
    </row>
    <row r="483" spans="2:11" ht="12.75" customHeight="1">
      <c r="B483" s="1212" t="s">
        <v>1050</v>
      </c>
      <c r="C483" s="1213"/>
      <c r="D483" s="1213"/>
      <c r="E483" s="1214"/>
      <c r="F483" s="537">
        <f>+'Mérleg(éves)'!D197</f>
        <v>0</v>
      </c>
      <c r="G483" s="538">
        <f>+'Mérleg(éves)'!F197</f>
        <v>0</v>
      </c>
      <c r="H483" s="510"/>
      <c r="I483" s="510"/>
      <c r="J483" s="577"/>
      <c r="K483" s="534" t="e">
        <f t="shared" si="7"/>
        <v>#DIV/0!</v>
      </c>
    </row>
    <row r="484" spans="2:11" ht="11.25">
      <c r="B484" s="1212" t="s">
        <v>252</v>
      </c>
      <c r="C484" s="1213"/>
      <c r="D484" s="1213"/>
      <c r="E484" s="1214"/>
      <c r="F484" s="537">
        <f>+'Mérleg(éves)'!D198</f>
        <v>104345</v>
      </c>
      <c r="G484" s="538">
        <f>+'Mérleg(éves)'!F198</f>
        <v>83151</v>
      </c>
      <c r="H484" s="510"/>
      <c r="I484" s="510"/>
      <c r="J484" s="577"/>
      <c r="K484" s="534">
        <f t="shared" si="7"/>
        <v>-0.20311466768891656</v>
      </c>
    </row>
    <row r="485" spans="2:11" ht="25.5" customHeight="1">
      <c r="B485" s="1212" t="s">
        <v>253</v>
      </c>
      <c r="C485" s="1213"/>
      <c r="D485" s="1213"/>
      <c r="E485" s="1214"/>
      <c r="F485" s="537">
        <f>+'Mérleg(éves)'!D199</f>
        <v>0</v>
      </c>
      <c r="G485" s="538">
        <f>+'Mérleg(éves)'!F199</f>
        <v>0</v>
      </c>
      <c r="H485" s="510"/>
      <c r="I485" s="510"/>
      <c r="J485" s="577"/>
      <c r="K485" s="534" t="e">
        <f t="shared" si="7"/>
        <v>#DIV/0!</v>
      </c>
    </row>
    <row r="486" spans="2:11" ht="12.75" customHeight="1" thickBot="1">
      <c r="B486" s="1212" t="s">
        <v>1050</v>
      </c>
      <c r="C486" s="1213"/>
      <c r="D486" s="1213"/>
      <c r="E486" s="1214"/>
      <c r="F486" s="542">
        <f>+'Mérleg(éves)'!D200</f>
        <v>0</v>
      </c>
      <c r="G486" s="542">
        <f>+'Mérleg(éves)'!F200</f>
        <v>0</v>
      </c>
      <c r="H486" s="543"/>
      <c r="I486" s="543"/>
      <c r="J486" s="578"/>
      <c r="K486" s="534" t="e">
        <f t="shared" si="7"/>
        <v>#DIV/0!</v>
      </c>
    </row>
    <row r="487" spans="2:11" ht="12" thickBot="1">
      <c r="B487" s="1189" t="s">
        <v>254</v>
      </c>
      <c r="C487" s="1190"/>
      <c r="D487" s="1190"/>
      <c r="E487" s="1191"/>
      <c r="F487" s="535">
        <f>SUM(F476:F478)</f>
        <v>0</v>
      </c>
      <c r="G487" s="535">
        <f>SUM(G476:G478)</f>
        <v>0</v>
      </c>
      <c r="H487" s="535">
        <f>SUM(H476:H486)</f>
        <v>0</v>
      </c>
      <c r="I487" s="535">
        <f>SUM(I476:I486)</f>
        <v>0</v>
      </c>
      <c r="J487" s="535">
        <f>SUM(J476:J486)</f>
        <v>0</v>
      </c>
      <c r="K487" s="536" t="e">
        <f t="shared" si="7"/>
        <v>#DIV/0!</v>
      </c>
    </row>
    <row r="489" spans="2:11" ht="11.25" customHeight="1">
      <c r="B489" s="558" t="s">
        <v>1020</v>
      </c>
      <c r="C489" s="558"/>
      <c r="D489" s="558"/>
      <c r="E489" s="558"/>
      <c r="F489" s="558"/>
      <c r="G489" s="558"/>
      <c r="H489" s="558"/>
      <c r="I489" s="558"/>
      <c r="J489" s="558"/>
      <c r="K489" s="558"/>
    </row>
    <row r="491" ht="11.25">
      <c r="B491" s="413" t="s">
        <v>255</v>
      </c>
    </row>
    <row r="493" spans="2:11" s="428" customFormat="1" ht="11.25">
      <c r="B493" s="413" t="s">
        <v>256</v>
      </c>
      <c r="C493" s="481"/>
      <c r="D493" s="481"/>
      <c r="E493" s="481"/>
      <c r="F493" s="481"/>
      <c r="G493" s="481"/>
      <c r="H493" s="481"/>
      <c r="I493" s="481"/>
      <c r="J493" s="481"/>
      <c r="K493" s="481"/>
    </row>
    <row r="494" spans="2:11" s="428" customFormat="1" ht="11.25">
      <c r="B494" s="481" t="str">
        <f>B291</f>
        <v>( Classified by parent, affiliate, joint venture)</v>
      </c>
      <c r="C494" s="481"/>
      <c r="D494" s="481"/>
      <c r="E494" s="481"/>
      <c r="F494" s="481"/>
      <c r="G494" s="481"/>
      <c r="H494" s="481"/>
      <c r="I494" s="481"/>
      <c r="J494" s="481"/>
      <c r="K494" s="481"/>
    </row>
    <row r="495" spans="2:11" s="428" customFormat="1" ht="12" thickBot="1">
      <c r="B495" s="481"/>
      <c r="C495" s="481"/>
      <c r="D495" s="481"/>
      <c r="E495" s="481"/>
      <c r="G495" s="481"/>
      <c r="H495" s="483" t="e">
        <f>+G389</f>
        <v>#REF!</v>
      </c>
      <c r="I495" s="481"/>
      <c r="J495" s="481"/>
      <c r="K495" s="481"/>
    </row>
    <row r="496" spans="2:11" s="428" customFormat="1" ht="11.25" customHeight="1">
      <c r="B496" s="1108" t="s">
        <v>1020</v>
      </c>
      <c r="C496" s="1109"/>
      <c r="D496" s="1110"/>
      <c r="E496" s="1110"/>
      <c r="F496" s="1108" t="s">
        <v>174</v>
      </c>
      <c r="G496" s="1171" t="s">
        <v>574</v>
      </c>
      <c r="H496" s="1126">
        <f>+G474</f>
        <v>41639</v>
      </c>
      <c r="I496" s="481"/>
      <c r="J496" s="481"/>
      <c r="K496" s="481"/>
    </row>
    <row r="497" spans="2:11" s="428" customFormat="1" ht="12" customHeight="1" thickBot="1">
      <c r="B497" s="1111"/>
      <c r="C497" s="1112"/>
      <c r="D497" s="1112"/>
      <c r="E497" s="1112"/>
      <c r="F497" s="1111"/>
      <c r="G497" s="1172"/>
      <c r="H497" s="1173"/>
      <c r="I497" s="481"/>
      <c r="J497" s="481"/>
      <c r="K497" s="481"/>
    </row>
    <row r="498" spans="2:11" s="428" customFormat="1" ht="11.25">
      <c r="B498" s="1123"/>
      <c r="C498" s="1124"/>
      <c r="D498" s="1124"/>
      <c r="E498" s="1125"/>
      <c r="F498" s="560"/>
      <c r="G498" s="560"/>
      <c r="H498" s="521"/>
      <c r="I498" s="481"/>
      <c r="J498" s="481"/>
      <c r="K498" s="481"/>
    </row>
    <row r="499" spans="2:11" s="428" customFormat="1" ht="11.25">
      <c r="B499" s="1113"/>
      <c r="C499" s="1114"/>
      <c r="D499" s="1114"/>
      <c r="E499" s="1115"/>
      <c r="F499" s="562"/>
      <c r="G499" s="562"/>
      <c r="H499" s="522"/>
      <c r="I499" s="481"/>
      <c r="J499" s="481"/>
      <c r="K499" s="481"/>
    </row>
    <row r="500" spans="2:11" s="428" customFormat="1" ht="11.25">
      <c r="B500" s="1113"/>
      <c r="C500" s="1114"/>
      <c r="D500" s="1114"/>
      <c r="E500" s="1115"/>
      <c r="F500" s="562"/>
      <c r="G500" s="562"/>
      <c r="H500" s="522"/>
      <c r="I500" s="481"/>
      <c r="J500" s="481"/>
      <c r="K500" s="481"/>
    </row>
    <row r="501" spans="2:11" s="428" customFormat="1" ht="11.25">
      <c r="B501" s="1113"/>
      <c r="C501" s="1114"/>
      <c r="D501" s="1114"/>
      <c r="E501" s="1115"/>
      <c r="F501" s="562"/>
      <c r="G501" s="562"/>
      <c r="H501" s="522"/>
      <c r="I501" s="481"/>
      <c r="J501" s="481"/>
      <c r="K501" s="481"/>
    </row>
    <row r="502" spans="2:11" s="428" customFormat="1" ht="12" thickBot="1">
      <c r="B502" s="1113"/>
      <c r="C502" s="1114"/>
      <c r="D502" s="1114"/>
      <c r="E502" s="1115"/>
      <c r="F502" s="562"/>
      <c r="G502" s="562"/>
      <c r="H502" s="522"/>
      <c r="I502" s="481"/>
      <c r="J502" s="481"/>
      <c r="K502" s="481"/>
    </row>
    <row r="503" spans="2:11" s="428" customFormat="1" ht="12" thickBot="1">
      <c r="B503" s="1165" t="s">
        <v>146</v>
      </c>
      <c r="C503" s="1166"/>
      <c r="D503" s="1166"/>
      <c r="E503" s="1167"/>
      <c r="F503" s="557"/>
      <c r="G503" s="557"/>
      <c r="H503" s="523">
        <f>SUM(H498:H502)</f>
        <v>0</v>
      </c>
      <c r="I503" s="481"/>
      <c r="J503" s="481"/>
      <c r="K503" s="481"/>
    </row>
    <row r="504" spans="2:11" s="428" customFormat="1" ht="11.25">
      <c r="B504" s="481"/>
      <c r="C504" s="481"/>
      <c r="D504" s="481"/>
      <c r="E504" s="481"/>
      <c r="F504" s="481"/>
      <c r="G504" s="481"/>
      <c r="H504" s="481"/>
      <c r="I504" s="481"/>
      <c r="J504" s="481"/>
      <c r="K504" s="481"/>
    </row>
    <row r="505" spans="2:11" ht="28.5" customHeight="1">
      <c r="B505" s="1164" t="str">
        <f>B302</f>
        <v>According to the Act on Accounting related parties are companies in which the Company has direct or indirect share and are consolidated at the parent Company level.</v>
      </c>
      <c r="C505" s="1164"/>
      <c r="D505" s="1164"/>
      <c r="E505" s="1164"/>
      <c r="F505" s="1164"/>
      <c r="G505" s="1164"/>
      <c r="H505" s="1164"/>
      <c r="I505" s="1164"/>
      <c r="J505" s="1164"/>
      <c r="K505" s="1164"/>
    </row>
    <row r="506" spans="2:11" s="428" customFormat="1" ht="11.25">
      <c r="B506" s="481"/>
      <c r="C506" s="481"/>
      <c r="D506" s="481"/>
      <c r="E506" s="481"/>
      <c r="F506" s="481"/>
      <c r="G506" s="481"/>
      <c r="H506" s="481"/>
      <c r="I506" s="481"/>
      <c r="J506" s="481"/>
      <c r="K506" s="481"/>
    </row>
    <row r="507" spans="2:11" ht="11.25" customHeight="1">
      <c r="B507" s="558" t="s">
        <v>625</v>
      </c>
      <c r="C507" s="558"/>
      <c r="D507" s="558"/>
      <c r="E507" s="558"/>
      <c r="F507" s="558"/>
      <c r="G507" s="558"/>
      <c r="H507" s="558"/>
      <c r="I507" s="558"/>
      <c r="J507" s="558"/>
      <c r="K507" s="558"/>
    </row>
    <row r="508" spans="2:11" s="428" customFormat="1" ht="11.25">
      <c r="B508" s="482"/>
      <c r="C508" s="482"/>
      <c r="D508" s="482"/>
      <c r="E508" s="482"/>
      <c r="F508" s="482"/>
      <c r="G508" s="482"/>
      <c r="H508" s="482"/>
      <c r="I508" s="482"/>
      <c r="J508" s="482"/>
      <c r="K508" s="482"/>
    </row>
    <row r="509" spans="2:11" s="428" customFormat="1" ht="11.25">
      <c r="B509" s="482"/>
      <c r="C509" s="482"/>
      <c r="D509" s="482"/>
      <c r="E509" s="482"/>
      <c r="F509" s="482"/>
      <c r="G509" s="482"/>
      <c r="H509" s="482"/>
      <c r="I509" s="482"/>
      <c r="J509" s="482"/>
      <c r="K509" s="482"/>
    </row>
    <row r="510" spans="1:11" s="428" customFormat="1" ht="12" thickBot="1">
      <c r="A510" s="435" t="s">
        <v>518</v>
      </c>
      <c r="B510" s="559" t="s">
        <v>269</v>
      </c>
      <c r="C510" s="559"/>
      <c r="D510" s="559"/>
      <c r="E510" s="559"/>
      <c r="F510" s="559"/>
      <c r="G510" s="559"/>
      <c r="H510" s="559"/>
      <c r="I510" s="559"/>
      <c r="J510" s="559"/>
      <c r="K510" s="559"/>
    </row>
    <row r="511" spans="2:11" s="428" customFormat="1" ht="11.25">
      <c r="B511" s="482"/>
      <c r="C511" s="482"/>
      <c r="D511" s="482"/>
      <c r="E511" s="482"/>
      <c r="F511" s="482"/>
      <c r="G511" s="482"/>
      <c r="H511" s="482"/>
      <c r="I511" s="482"/>
      <c r="J511" s="482"/>
      <c r="K511" s="482"/>
    </row>
    <row r="512" ht="11.25">
      <c r="B512" s="413" t="s">
        <v>258</v>
      </c>
    </row>
    <row r="514" ht="12" thickBot="1">
      <c r="G514" s="503" t="e">
        <f>G389</f>
        <v>#REF!</v>
      </c>
    </row>
    <row r="515" spans="2:8" ht="11.25">
      <c r="B515" s="1149" t="s">
        <v>1020</v>
      </c>
      <c r="C515" s="1150"/>
      <c r="D515" s="1151"/>
      <c r="E515" s="1151"/>
      <c r="F515" s="1154">
        <f>'Mérleg(éves)'!D189</f>
        <v>41274</v>
      </c>
      <c r="G515" s="1154">
        <f>'Mérleg(éves)'!F189</f>
        <v>41639</v>
      </c>
      <c r="H515" s="1154" t="s">
        <v>163</v>
      </c>
    </row>
    <row r="516" spans="2:8" ht="12" thickBot="1">
      <c r="B516" s="1152"/>
      <c r="C516" s="1153"/>
      <c r="D516" s="1153"/>
      <c r="E516" s="1153"/>
      <c r="F516" s="1155"/>
      <c r="G516" s="1155"/>
      <c r="H516" s="1155"/>
    </row>
    <row r="517" spans="2:8" ht="11.25">
      <c r="B517" s="1158" t="s">
        <v>261</v>
      </c>
      <c r="C517" s="1159"/>
      <c r="D517" s="1159"/>
      <c r="E517" s="1160"/>
      <c r="F517" s="532">
        <f>+'Mérleg(éves)'!D202</f>
        <v>0</v>
      </c>
      <c r="G517" s="533">
        <f>+'Mérleg(éves)'!F202</f>
        <v>0</v>
      </c>
      <c r="H517" s="431" t="e">
        <f aca="true" t="shared" si="8" ref="H517:H527">(G517-F517)/F517</f>
        <v>#DIV/0!</v>
      </c>
    </row>
    <row r="518" spans="2:8" ht="11.25">
      <c r="B518" s="1137" t="s">
        <v>259</v>
      </c>
      <c r="C518" s="1138"/>
      <c r="D518" s="1138"/>
      <c r="E518" s="1139"/>
      <c r="F518" s="532">
        <f>+'Mérleg(éves)'!D203</f>
        <v>0</v>
      </c>
      <c r="G518" s="533">
        <f>+'Mérleg(éves)'!F203</f>
        <v>0</v>
      </c>
      <c r="H518" s="431" t="e">
        <f t="shared" si="8"/>
        <v>#DIV/0!</v>
      </c>
    </row>
    <row r="519" spans="2:8" ht="11.25">
      <c r="B519" s="1158" t="s">
        <v>1138</v>
      </c>
      <c r="C519" s="1159"/>
      <c r="D519" s="1159"/>
      <c r="E519" s="1160"/>
      <c r="F519" s="532">
        <f>+'Mérleg(éves)'!D204</f>
        <v>0</v>
      </c>
      <c r="G519" s="533">
        <f>+'Mérleg(éves)'!F204</f>
        <v>0</v>
      </c>
      <c r="H519" s="431" t="e">
        <f t="shared" si="8"/>
        <v>#DIV/0!</v>
      </c>
    </row>
    <row r="520" spans="2:8" ht="11.25">
      <c r="B520" s="1137" t="s">
        <v>260</v>
      </c>
      <c r="C520" s="1138"/>
      <c r="D520" s="1138"/>
      <c r="E520" s="1139"/>
      <c r="F520" s="507"/>
      <c r="G520" s="508"/>
      <c r="H520" s="431" t="e">
        <f t="shared" si="8"/>
        <v>#DIV/0!</v>
      </c>
    </row>
    <row r="521" spans="2:8" ht="11.25">
      <c r="B521" s="1158" t="s">
        <v>262</v>
      </c>
      <c r="C521" s="1159"/>
      <c r="D521" s="1159"/>
      <c r="E521" s="1160"/>
      <c r="F521" s="532">
        <f>+'Mérleg(éves)'!D205</f>
        <v>0</v>
      </c>
      <c r="G521" s="533">
        <f>+'Mérleg(éves)'!F205</f>
        <v>0</v>
      </c>
      <c r="H521" s="431" t="e">
        <f t="shared" si="8"/>
        <v>#DIV/0!</v>
      </c>
    </row>
    <row r="522" spans="2:8" ht="27" customHeight="1">
      <c r="B522" s="1212" t="s">
        <v>263</v>
      </c>
      <c r="C522" s="1213"/>
      <c r="D522" s="1213"/>
      <c r="E522" s="1214"/>
      <c r="F522" s="532">
        <f>+'Mérleg(éves)'!D206</f>
        <v>0</v>
      </c>
      <c r="G522" s="533">
        <f>+'Mérleg(éves)'!F206</f>
        <v>305</v>
      </c>
      <c r="H522" s="431" t="e">
        <f t="shared" si="8"/>
        <v>#DIV/0!</v>
      </c>
    </row>
    <row r="523" spans="2:8" ht="11.25">
      <c r="B523" s="1158" t="s">
        <v>264</v>
      </c>
      <c r="C523" s="1159"/>
      <c r="D523" s="1159"/>
      <c r="E523" s="1160"/>
      <c r="F523" s="532">
        <f>+'Mérleg(éves)'!D207</f>
        <v>0</v>
      </c>
      <c r="G523" s="533">
        <f>+'Mérleg(éves)'!F207</f>
        <v>0</v>
      </c>
      <c r="H523" s="431" t="e">
        <f t="shared" si="8"/>
        <v>#DIV/0!</v>
      </c>
    </row>
    <row r="524" spans="2:8" ht="26.25" customHeight="1">
      <c r="B524" s="1212" t="s">
        <v>265</v>
      </c>
      <c r="C524" s="1213"/>
      <c r="D524" s="1213"/>
      <c r="E524" s="1214"/>
      <c r="F524" s="532">
        <f>+'Mérleg(éves)'!D208</f>
        <v>0</v>
      </c>
      <c r="G524" s="533">
        <f>+'Mérleg(éves)'!F208</f>
        <v>0</v>
      </c>
      <c r="H524" s="431" t="e">
        <f t="shared" si="8"/>
        <v>#DIV/0!</v>
      </c>
    </row>
    <row r="525" spans="2:8" ht="25.5" customHeight="1">
      <c r="B525" s="1212" t="s">
        <v>266</v>
      </c>
      <c r="C525" s="1213"/>
      <c r="D525" s="1213"/>
      <c r="E525" s="1214"/>
      <c r="F525" s="532">
        <f>+'Mérleg(éves)'!D209</f>
        <v>0</v>
      </c>
      <c r="G525" s="533">
        <f>+'Mérleg(éves)'!F209</f>
        <v>0</v>
      </c>
      <c r="H525" s="431" t="e">
        <f t="shared" si="8"/>
        <v>#DIV/0!</v>
      </c>
    </row>
    <row r="526" spans="2:8" ht="12" thickBot="1">
      <c r="B526" s="1158" t="s">
        <v>1146</v>
      </c>
      <c r="C526" s="1159"/>
      <c r="D526" s="1159"/>
      <c r="E526" s="1160"/>
      <c r="F526" s="532">
        <f>+'Mérleg(éves)'!D210</f>
        <v>0</v>
      </c>
      <c r="G526" s="533">
        <f>+'Mérleg(éves)'!F210</f>
        <v>0</v>
      </c>
      <c r="H526" s="431" t="e">
        <f t="shared" si="8"/>
        <v>#DIV/0!</v>
      </c>
    </row>
    <row r="527" spans="2:8" ht="12" thickBot="1">
      <c r="B527" s="1189" t="s">
        <v>267</v>
      </c>
      <c r="C527" s="1190"/>
      <c r="D527" s="1190"/>
      <c r="E527" s="1191"/>
      <c r="F527" s="535">
        <f>SUM(F517,F519,F521:F526)</f>
        <v>0</v>
      </c>
      <c r="G527" s="535">
        <f>SUM(G517,G519,G521:G526)</f>
        <v>305</v>
      </c>
      <c r="H527" s="536" t="e">
        <f t="shared" si="8"/>
        <v>#DIV/0!</v>
      </c>
    </row>
    <row r="528" spans="2:8" ht="11.25">
      <c r="B528" s="544"/>
      <c r="C528" s="544"/>
      <c r="D528" s="544"/>
      <c r="E528" s="544"/>
      <c r="F528" s="545"/>
      <c r="G528" s="545"/>
      <c r="H528" s="545"/>
    </row>
    <row r="529" spans="2:11" ht="11.25" customHeight="1">
      <c r="B529" s="558" t="s">
        <v>1020</v>
      </c>
      <c r="C529" s="558"/>
      <c r="D529" s="558"/>
      <c r="E529" s="558"/>
      <c r="F529" s="558"/>
      <c r="G529" s="558"/>
      <c r="H529" s="558"/>
      <c r="I529" s="558"/>
      <c r="J529" s="558"/>
      <c r="K529" s="558"/>
    </row>
    <row r="531" ht="11.25">
      <c r="B531" s="413" t="s">
        <v>268</v>
      </c>
    </row>
    <row r="533" ht="12" thickBot="1">
      <c r="G533" s="503" t="e">
        <f>G514</f>
        <v>#REF!</v>
      </c>
    </row>
    <row r="534" spans="2:8" ht="11.25">
      <c r="B534" s="1130" t="s">
        <v>88</v>
      </c>
      <c r="C534" s="1131"/>
      <c r="D534" s="1132"/>
      <c r="E534" s="1132"/>
      <c r="F534" s="1135">
        <f>'Mérleg(éves)'!D189</f>
        <v>41274</v>
      </c>
      <c r="G534" s="1135">
        <f>'Mérleg(éves)'!F189</f>
        <v>41639</v>
      </c>
      <c r="H534" s="1135" t="s">
        <v>163</v>
      </c>
    </row>
    <row r="535" spans="2:8" ht="12" thickBot="1">
      <c r="B535" s="1133"/>
      <c r="C535" s="1134"/>
      <c r="D535" s="1134"/>
      <c r="E535" s="1134"/>
      <c r="F535" s="1136"/>
      <c r="G535" s="1136"/>
      <c r="H535" s="1136"/>
    </row>
    <row r="536" spans="2:8" ht="11.25">
      <c r="B536" s="1093" t="s">
        <v>1178</v>
      </c>
      <c r="C536" s="1094"/>
      <c r="D536" s="1094"/>
      <c r="E536" s="1095"/>
      <c r="F536" s="507"/>
      <c r="G536" s="508"/>
      <c r="H536" s="498" t="e">
        <f aca="true" t="shared" si="9" ref="H536:H547">(G536-F536)/F536</f>
        <v>#DIV/0!</v>
      </c>
    </row>
    <row r="537" spans="2:8" ht="11.25">
      <c r="B537" s="1096" t="s">
        <v>270</v>
      </c>
      <c r="C537" s="1097"/>
      <c r="D537" s="1097"/>
      <c r="E537" s="1098"/>
      <c r="F537" s="509"/>
      <c r="G537" s="510"/>
      <c r="H537" s="500" t="e">
        <f t="shared" si="9"/>
        <v>#DIV/0!</v>
      </c>
    </row>
    <row r="538" spans="2:8" ht="11.25">
      <c r="B538" s="1096" t="s">
        <v>271</v>
      </c>
      <c r="C538" s="1097"/>
      <c r="D538" s="1097"/>
      <c r="E538" s="1098"/>
      <c r="F538" s="509"/>
      <c r="G538" s="510"/>
      <c r="H538" s="500" t="e">
        <f t="shared" si="9"/>
        <v>#DIV/0!</v>
      </c>
    </row>
    <row r="539" spans="2:8" ht="11.25">
      <c r="B539" s="1096" t="s">
        <v>272</v>
      </c>
      <c r="C539" s="1097"/>
      <c r="D539" s="1097"/>
      <c r="E539" s="1098"/>
      <c r="F539" s="509"/>
      <c r="G539" s="510"/>
      <c r="H539" s="500" t="e">
        <f t="shared" si="9"/>
        <v>#DIV/0!</v>
      </c>
    </row>
    <row r="540" spans="2:8" ht="11.25">
      <c r="B540" s="1096" t="s">
        <v>273</v>
      </c>
      <c r="C540" s="1097"/>
      <c r="D540" s="1097"/>
      <c r="E540" s="1098"/>
      <c r="F540" s="509"/>
      <c r="G540" s="510"/>
      <c r="H540" s="500" t="e">
        <f t="shared" si="9"/>
        <v>#DIV/0!</v>
      </c>
    </row>
    <row r="541" spans="2:8" ht="11.25">
      <c r="B541" s="1096" t="s">
        <v>274</v>
      </c>
      <c r="C541" s="1097"/>
      <c r="D541" s="1097"/>
      <c r="E541" s="1098"/>
      <c r="F541" s="509"/>
      <c r="G541" s="510"/>
      <c r="H541" s="500" t="e">
        <f t="shared" si="9"/>
        <v>#DIV/0!</v>
      </c>
    </row>
    <row r="542" spans="2:8" ht="11.25">
      <c r="B542" s="1096" t="s">
        <v>276</v>
      </c>
      <c r="C542" s="1097"/>
      <c r="D542" s="1097"/>
      <c r="E542" s="1098"/>
      <c r="F542" s="509"/>
      <c r="G542" s="510"/>
      <c r="H542" s="500" t="e">
        <f t="shared" si="9"/>
        <v>#DIV/0!</v>
      </c>
    </row>
    <row r="543" spans="2:8" ht="11.25">
      <c r="B543" s="1096" t="s">
        <v>277</v>
      </c>
      <c r="C543" s="1097"/>
      <c r="D543" s="1097"/>
      <c r="E543" s="1098"/>
      <c r="F543" s="509"/>
      <c r="G543" s="510"/>
      <c r="H543" s="500" t="e">
        <f t="shared" si="9"/>
        <v>#DIV/0!</v>
      </c>
    </row>
    <row r="544" spans="2:8" ht="11.25">
      <c r="B544" s="1096" t="s">
        <v>278</v>
      </c>
      <c r="C544" s="1097"/>
      <c r="D544" s="1097"/>
      <c r="E544" s="1098"/>
      <c r="F544" s="509"/>
      <c r="G544" s="510"/>
      <c r="H544" s="500" t="e">
        <f t="shared" si="9"/>
        <v>#DIV/0!</v>
      </c>
    </row>
    <row r="545" spans="2:8" ht="11.25">
      <c r="B545" s="1096" t="s">
        <v>279</v>
      </c>
      <c r="C545" s="1097"/>
      <c r="D545" s="1097"/>
      <c r="E545" s="1098"/>
      <c r="F545" s="509"/>
      <c r="G545" s="510"/>
      <c r="H545" s="500" t="e">
        <f t="shared" si="9"/>
        <v>#DIV/0!</v>
      </c>
    </row>
    <row r="546" spans="2:8" ht="12" thickBot="1">
      <c r="B546" s="1096" t="s">
        <v>280</v>
      </c>
      <c r="C546" s="1097"/>
      <c r="D546" s="1097"/>
      <c r="E546" s="1098"/>
      <c r="F546" s="509"/>
      <c r="G546" s="510"/>
      <c r="H546" s="500" t="e">
        <f t="shared" si="9"/>
        <v>#DIV/0!</v>
      </c>
    </row>
    <row r="547" spans="2:8" ht="12" thickBot="1">
      <c r="B547" s="1143" t="s">
        <v>146</v>
      </c>
      <c r="C547" s="1144"/>
      <c r="D547" s="1144"/>
      <c r="E547" s="1145"/>
      <c r="F547" s="506">
        <f>SUM(F536:F546)</f>
        <v>0</v>
      </c>
      <c r="G547" s="506">
        <f>SUM(G536:G546)</f>
        <v>0</v>
      </c>
      <c r="H547" s="496" t="e">
        <f t="shared" si="9"/>
        <v>#DIV/0!</v>
      </c>
    </row>
    <row r="549" ht="11.25">
      <c r="B549" s="413" t="s">
        <v>281</v>
      </c>
    </row>
    <row r="551" spans="2:11" s="428" customFormat="1" ht="11.25">
      <c r="B551" s="481" t="s">
        <v>282</v>
      </c>
      <c r="C551" s="481"/>
      <c r="D551" s="481"/>
      <c r="E551" s="481"/>
      <c r="F551" s="481"/>
      <c r="G551" s="481"/>
      <c r="H551" s="481"/>
      <c r="I551" s="481"/>
      <c r="J551" s="481"/>
      <c r="K551" s="481"/>
    </row>
    <row r="552" spans="2:11" s="428" customFormat="1" ht="11.25">
      <c r="B552" s="481"/>
      <c r="C552" s="481"/>
      <c r="D552" s="481"/>
      <c r="E552" s="481"/>
      <c r="F552" s="481"/>
      <c r="G552" s="481"/>
      <c r="H552" s="481"/>
      <c r="I552" s="481"/>
      <c r="J552" s="481"/>
      <c r="K552" s="481"/>
    </row>
    <row r="553" spans="2:11" s="428" customFormat="1" ht="12" thickBot="1">
      <c r="B553" s="481"/>
      <c r="C553" s="481"/>
      <c r="D553" s="481"/>
      <c r="E553" s="481"/>
      <c r="F553" s="483" t="e">
        <f>G533</f>
        <v>#REF!</v>
      </c>
      <c r="G553" s="481"/>
      <c r="H553" s="481"/>
      <c r="I553" s="481"/>
      <c r="J553" s="481"/>
      <c r="K553" s="481"/>
    </row>
    <row r="554" spans="2:11" s="428" customFormat="1" ht="11.25">
      <c r="B554" s="1108" t="s">
        <v>1020</v>
      </c>
      <c r="C554" s="1109"/>
      <c r="D554" s="1110"/>
      <c r="E554" s="1110"/>
      <c r="F554" s="1126">
        <f>'Mérleg(éves)'!F189</f>
        <v>41639</v>
      </c>
      <c r="G554" s="481"/>
      <c r="H554" s="481"/>
      <c r="I554" s="481"/>
      <c r="J554" s="481"/>
      <c r="K554" s="481"/>
    </row>
    <row r="555" spans="2:11" s="428" customFormat="1" ht="12" thickBot="1">
      <c r="B555" s="1111"/>
      <c r="C555" s="1112"/>
      <c r="D555" s="1112"/>
      <c r="E555" s="1112"/>
      <c r="F555" s="1127"/>
      <c r="G555" s="481"/>
      <c r="H555" s="481"/>
      <c r="I555" s="481"/>
      <c r="J555" s="481"/>
      <c r="K555" s="481"/>
    </row>
    <row r="556" spans="2:11" s="428" customFormat="1" ht="11.25">
      <c r="B556" s="1123"/>
      <c r="C556" s="1124"/>
      <c r="D556" s="1124"/>
      <c r="E556" s="1125"/>
      <c r="F556" s="521"/>
      <c r="G556" s="481"/>
      <c r="H556" s="481"/>
      <c r="I556" s="481"/>
      <c r="J556" s="481"/>
      <c r="K556" s="481"/>
    </row>
    <row r="557" spans="2:11" s="428" customFormat="1" ht="11.25">
      <c r="B557" s="1113"/>
      <c r="C557" s="1114"/>
      <c r="D557" s="1114"/>
      <c r="E557" s="1115"/>
      <c r="F557" s="522"/>
      <c r="G557" s="481"/>
      <c r="H557" s="481"/>
      <c r="I557" s="481"/>
      <c r="J557" s="481"/>
      <c r="K557" s="481"/>
    </row>
    <row r="558" spans="2:11" s="428" customFormat="1" ht="11.25">
      <c r="B558" s="1113"/>
      <c r="C558" s="1114"/>
      <c r="D558" s="1114"/>
      <c r="E558" s="1115"/>
      <c r="F558" s="522"/>
      <c r="G558" s="481"/>
      <c r="H558" s="481"/>
      <c r="I558" s="481"/>
      <c r="J558" s="481"/>
      <c r="K558" s="481"/>
    </row>
    <row r="559" spans="2:11" s="428" customFormat="1" ht="11.25">
      <c r="B559" s="1113"/>
      <c r="C559" s="1114"/>
      <c r="D559" s="1114"/>
      <c r="E559" s="1115"/>
      <c r="F559" s="522"/>
      <c r="G559" s="481"/>
      <c r="H559" s="481"/>
      <c r="I559" s="481"/>
      <c r="J559" s="481"/>
      <c r="K559" s="481"/>
    </row>
    <row r="560" spans="2:11" s="428" customFormat="1" ht="12" thickBot="1">
      <c r="B560" s="1113"/>
      <c r="C560" s="1114"/>
      <c r="D560" s="1114"/>
      <c r="E560" s="1115"/>
      <c r="F560" s="522"/>
      <c r="G560" s="481"/>
      <c r="H560" s="481"/>
      <c r="I560" s="481"/>
      <c r="J560" s="481"/>
      <c r="K560" s="481"/>
    </row>
    <row r="561" spans="2:11" s="428" customFormat="1" ht="12" thickBot="1">
      <c r="B561" s="1165" t="s">
        <v>146</v>
      </c>
      <c r="C561" s="1166"/>
      <c r="D561" s="1166"/>
      <c r="E561" s="1167"/>
      <c r="F561" s="523">
        <f>SUM(F556:F560)</f>
        <v>0</v>
      </c>
      <c r="G561" s="481"/>
      <c r="H561" s="481"/>
      <c r="I561" s="481"/>
      <c r="J561" s="481"/>
      <c r="K561" s="481"/>
    </row>
    <row r="562" spans="2:11" s="428" customFormat="1" ht="11.25">
      <c r="B562" s="481"/>
      <c r="C562" s="481"/>
      <c r="D562" s="481"/>
      <c r="E562" s="481"/>
      <c r="F562" s="481"/>
      <c r="G562" s="481"/>
      <c r="H562" s="481"/>
      <c r="I562" s="481"/>
      <c r="J562" s="481"/>
      <c r="K562" s="481"/>
    </row>
    <row r="563" spans="2:11" ht="28.5" customHeight="1">
      <c r="B563" s="1164" t="str">
        <f>B505</f>
        <v>According to the Act on Accounting related parties are companies in which the Company has direct or indirect share and are consolidated at the parent Company level.</v>
      </c>
      <c r="C563" s="1164"/>
      <c r="D563" s="1164"/>
      <c r="E563" s="1164"/>
      <c r="F563" s="1164"/>
      <c r="G563" s="1164"/>
      <c r="H563" s="1164"/>
      <c r="I563" s="1164"/>
      <c r="J563" s="1164"/>
      <c r="K563" s="1164"/>
    </row>
    <row r="564" spans="2:11" s="428" customFormat="1" ht="11.25">
      <c r="B564" s="481"/>
      <c r="C564" s="481"/>
      <c r="D564" s="481"/>
      <c r="E564" s="481"/>
      <c r="F564" s="481"/>
      <c r="G564" s="481"/>
      <c r="H564" s="481"/>
      <c r="I564" s="481"/>
      <c r="J564" s="481"/>
      <c r="K564" s="481"/>
    </row>
    <row r="565" spans="2:11" ht="11.25" customHeight="1">
      <c r="B565" s="558" t="s">
        <v>1020</v>
      </c>
      <c r="C565" s="558"/>
      <c r="D565" s="558"/>
      <c r="E565" s="558"/>
      <c r="F565" s="558"/>
      <c r="G565" s="558"/>
      <c r="H565" s="558"/>
      <c r="I565" s="558"/>
      <c r="J565" s="558"/>
      <c r="K565" s="558"/>
    </row>
    <row r="566" spans="2:11" ht="11.25">
      <c r="B566" s="482"/>
      <c r="C566" s="482"/>
      <c r="D566" s="482"/>
      <c r="E566" s="482"/>
      <c r="F566" s="482"/>
      <c r="G566" s="482"/>
      <c r="H566" s="482"/>
      <c r="I566" s="482"/>
      <c r="J566" s="482"/>
      <c r="K566" s="482"/>
    </row>
    <row r="568" spans="1:11" ht="12" thickBot="1">
      <c r="A568" s="435" t="s">
        <v>672</v>
      </c>
      <c r="B568" s="559" t="s">
        <v>283</v>
      </c>
      <c r="C568" s="559"/>
      <c r="D568" s="559"/>
      <c r="E568" s="559"/>
      <c r="F568" s="559"/>
      <c r="G568" s="559"/>
      <c r="H568" s="559"/>
      <c r="I568" s="559"/>
      <c r="J568" s="559"/>
      <c r="K568" s="559"/>
    </row>
    <row r="570" ht="11.25">
      <c r="B570" s="413" t="s">
        <v>284</v>
      </c>
    </row>
    <row r="572" spans="2:8" ht="12" thickBot="1">
      <c r="B572" s="428"/>
      <c r="C572" s="428"/>
      <c r="D572" s="428"/>
      <c r="E572" s="428"/>
      <c r="F572" s="428"/>
      <c r="G572" s="531" t="e">
        <f>G533</f>
        <v>#REF!</v>
      </c>
      <c r="H572" s="428"/>
    </row>
    <row r="573" spans="2:8" ht="11.25">
      <c r="B573" s="1149" t="s">
        <v>1020</v>
      </c>
      <c r="C573" s="1150"/>
      <c r="D573" s="1151"/>
      <c r="E573" s="1151"/>
      <c r="F573" s="1154">
        <f>'Mérleg(éves)'!D189</f>
        <v>41274</v>
      </c>
      <c r="G573" s="1154">
        <f>'Mérleg(éves)'!F189</f>
        <v>41639</v>
      </c>
      <c r="H573" s="1154" t="s">
        <v>163</v>
      </c>
    </row>
    <row r="574" spans="2:8" ht="12" thickBot="1">
      <c r="B574" s="1152"/>
      <c r="C574" s="1153"/>
      <c r="D574" s="1153"/>
      <c r="E574" s="1153"/>
      <c r="F574" s="1155"/>
      <c r="G574" s="1155"/>
      <c r="H574" s="1155"/>
    </row>
    <row r="575" spans="2:8" ht="11.25">
      <c r="B575" s="1158" t="s">
        <v>200</v>
      </c>
      <c r="C575" s="1159"/>
      <c r="D575" s="1159"/>
      <c r="E575" s="1160"/>
      <c r="F575" s="532">
        <f>+'Mérleg(éves)'!D212</f>
        <v>0</v>
      </c>
      <c r="G575" s="533">
        <f>+'Mérleg(éves)'!F212</f>
        <v>0</v>
      </c>
      <c r="H575" s="431" t="e">
        <f>(G575-F575)/F575</f>
        <v>#DIV/0!</v>
      </c>
    </row>
    <row r="576" spans="2:8" ht="11.25">
      <c r="B576" s="1158" t="s">
        <v>285</v>
      </c>
      <c r="C576" s="1159"/>
      <c r="D576" s="1159"/>
      <c r="E576" s="1160"/>
      <c r="F576" s="532">
        <f>+'Mérleg(éves)'!D213</f>
        <v>68485</v>
      </c>
      <c r="G576" s="533">
        <f>+'Mérleg(éves)'!F213</f>
        <v>75057</v>
      </c>
      <c r="H576" s="534">
        <f>(G576-F576)/F576</f>
        <v>0.09596261955172665</v>
      </c>
    </row>
    <row r="577" spans="2:8" ht="12" thickBot="1">
      <c r="B577" s="1158" t="s">
        <v>202</v>
      </c>
      <c r="C577" s="1159"/>
      <c r="D577" s="1159"/>
      <c r="E577" s="1160"/>
      <c r="F577" s="532">
        <f>+'Mérleg(éves)'!D214</f>
        <v>0</v>
      </c>
      <c r="G577" s="533">
        <f>+'Mérleg(éves)'!F214</f>
        <v>0</v>
      </c>
      <c r="H577" s="534" t="e">
        <f>(G577-F577)/F577</f>
        <v>#DIV/0!</v>
      </c>
    </row>
    <row r="578" spans="2:8" ht="12" thickBot="1">
      <c r="B578" s="1189" t="s">
        <v>146</v>
      </c>
      <c r="C578" s="1190"/>
      <c r="D578" s="1190"/>
      <c r="E578" s="1191"/>
      <c r="F578" s="535">
        <f>SUM(F575:F577)</f>
        <v>68485</v>
      </c>
      <c r="G578" s="535">
        <f>SUM(G575:G577)</f>
        <v>75057</v>
      </c>
      <c r="H578" s="536">
        <f>(G578-F578)/F578</f>
        <v>0.09596261955172665</v>
      </c>
    </row>
    <row r="580" spans="2:11" ht="11.25" customHeight="1">
      <c r="B580" s="558" t="s">
        <v>1020</v>
      </c>
      <c r="C580" s="558"/>
      <c r="D580" s="558"/>
      <c r="E580" s="558"/>
      <c r="F580" s="558"/>
      <c r="G580" s="558"/>
      <c r="H580" s="558"/>
      <c r="I580" s="558"/>
      <c r="J580" s="558"/>
      <c r="K580" s="558"/>
    </row>
    <row r="583" spans="1:11" ht="12" thickBot="1">
      <c r="A583" s="435" t="s">
        <v>527</v>
      </c>
      <c r="B583" s="559" t="s">
        <v>286</v>
      </c>
      <c r="C583" s="559"/>
      <c r="D583" s="559"/>
      <c r="E583" s="559"/>
      <c r="F583" s="559"/>
      <c r="G583" s="559"/>
      <c r="H583" s="559"/>
      <c r="I583" s="559"/>
      <c r="J583" s="559"/>
      <c r="K583" s="559"/>
    </row>
    <row r="585" ht="11.25">
      <c r="B585" s="413" t="s">
        <v>287</v>
      </c>
    </row>
    <row r="587" spans="2:8" ht="12" thickBot="1">
      <c r="B587" s="428"/>
      <c r="C587" s="428"/>
      <c r="D587" s="428"/>
      <c r="E587" s="428"/>
      <c r="F587" s="428"/>
      <c r="G587" s="531" t="e">
        <f>G572</f>
        <v>#REF!</v>
      </c>
      <c r="H587" s="428"/>
    </row>
    <row r="588" spans="2:8" ht="11.25">
      <c r="B588" s="1149" t="s">
        <v>1020</v>
      </c>
      <c r="C588" s="1150"/>
      <c r="D588" s="1151"/>
      <c r="E588" s="1151"/>
      <c r="F588" s="1154" t="str">
        <f>'Eredmény(éves)'!D16</f>
        <v>2012.01.01.-2012.12.31.</v>
      </c>
      <c r="G588" s="1154" t="str">
        <f>'Eredmény(éves)'!F16</f>
        <v>2013.01.01.-2013.12.31.</v>
      </c>
      <c r="H588" s="1154" t="s">
        <v>163</v>
      </c>
    </row>
    <row r="589" spans="2:8" ht="12" thickBot="1">
      <c r="B589" s="1152"/>
      <c r="C589" s="1153"/>
      <c r="D589" s="1153"/>
      <c r="E589" s="1153"/>
      <c r="F589" s="1155"/>
      <c r="G589" s="1155"/>
      <c r="H589" s="1155"/>
    </row>
    <row r="590" spans="2:8" ht="11.25">
      <c r="B590" s="1158" t="s">
        <v>288</v>
      </c>
      <c r="C590" s="1159"/>
      <c r="D590" s="1159"/>
      <c r="E590" s="1160"/>
      <c r="F590" s="532">
        <f>+'Eredmény(éves)'!D19</f>
        <v>0</v>
      </c>
      <c r="G590" s="533">
        <f>+'Eredmény(éves)'!E19</f>
        <v>0</v>
      </c>
      <c r="H590" s="431" t="e">
        <f>(G590-F590)/F590</f>
        <v>#DIV/0!</v>
      </c>
    </row>
    <row r="591" spans="2:8" ht="12" thickBot="1">
      <c r="B591" s="1158" t="s">
        <v>289</v>
      </c>
      <c r="C591" s="1159"/>
      <c r="D591" s="1159"/>
      <c r="E591" s="1160"/>
      <c r="F591" s="537">
        <f>+'Eredmény(éves)'!D20</f>
        <v>0</v>
      </c>
      <c r="G591" s="538">
        <f>+'Eredmény(éves)'!E20</f>
        <v>0</v>
      </c>
      <c r="H591" s="534" t="e">
        <f>(G591-F591)/F591</f>
        <v>#DIV/0!</v>
      </c>
    </row>
    <row r="592" spans="2:8" ht="12" thickBot="1">
      <c r="B592" s="1189" t="s">
        <v>290</v>
      </c>
      <c r="C592" s="1190"/>
      <c r="D592" s="1190"/>
      <c r="E592" s="1191"/>
      <c r="F592" s="535">
        <f>SUM(F590:F591)</f>
        <v>0</v>
      </c>
      <c r="G592" s="535">
        <f>SUM(G590:G591)</f>
        <v>0</v>
      </c>
      <c r="H592" s="536" t="e">
        <f>(G592-F592)/F592</f>
        <v>#DIV/0!</v>
      </c>
    </row>
    <row r="594" ht="11.25">
      <c r="B594" s="413" t="s">
        <v>291</v>
      </c>
    </row>
    <row r="596" spans="2:8" ht="12" thickBot="1">
      <c r="B596" s="428"/>
      <c r="C596" s="428"/>
      <c r="D596" s="428"/>
      <c r="E596" s="428"/>
      <c r="F596" s="531" t="e">
        <f>G587</f>
        <v>#REF!</v>
      </c>
      <c r="G596" s="531"/>
      <c r="H596" s="428"/>
    </row>
    <row r="597" spans="2:6" ht="11.25">
      <c r="B597" s="1149" t="s">
        <v>1020</v>
      </c>
      <c r="C597" s="1150"/>
      <c r="D597" s="1151"/>
      <c r="E597" s="1151"/>
      <c r="F597" s="1154" t="str">
        <f>'Eredmény(éves)'!F16</f>
        <v>2013.01.01.-2013.12.31.</v>
      </c>
    </row>
    <row r="598" spans="2:6" ht="12" thickBot="1">
      <c r="B598" s="1152"/>
      <c r="C598" s="1153"/>
      <c r="D598" s="1153"/>
      <c r="E598" s="1153"/>
      <c r="F598" s="1155"/>
    </row>
    <row r="599" spans="2:6" ht="11.25">
      <c r="B599" s="1174"/>
      <c r="C599" s="1175"/>
      <c r="D599" s="1175"/>
      <c r="E599" s="1176"/>
      <c r="F599" s="525"/>
    </row>
    <row r="600" spans="2:6" ht="11.25">
      <c r="B600" s="1174"/>
      <c r="C600" s="1175"/>
      <c r="D600" s="1175"/>
      <c r="E600" s="1176"/>
      <c r="F600" s="525"/>
    </row>
    <row r="601" spans="2:6" ht="11.25">
      <c r="B601" s="1174"/>
      <c r="C601" s="1175"/>
      <c r="D601" s="1175"/>
      <c r="E601" s="1176"/>
      <c r="F601" s="525"/>
    </row>
    <row r="602" spans="2:6" ht="11.25">
      <c r="B602" s="1174"/>
      <c r="C602" s="1175"/>
      <c r="D602" s="1175"/>
      <c r="E602" s="1176"/>
      <c r="F602" s="525"/>
    </row>
    <row r="603" spans="2:6" ht="12" thickBot="1">
      <c r="B603" s="1174"/>
      <c r="C603" s="1175"/>
      <c r="D603" s="1175"/>
      <c r="E603" s="1176"/>
      <c r="F603" s="526"/>
    </row>
    <row r="604" spans="2:6" ht="26.25" customHeight="1" thickBot="1">
      <c r="B604" s="1221" t="s">
        <v>292</v>
      </c>
      <c r="C604" s="1222"/>
      <c r="D604" s="1222"/>
      <c r="E604" s="1223"/>
      <c r="F604" s="536">
        <f>SUM(F599:F603)</f>
        <v>0</v>
      </c>
    </row>
    <row r="607" ht="11.25">
      <c r="B607" s="413" t="s">
        <v>293</v>
      </c>
    </row>
    <row r="609" spans="2:6" ht="12" thickBot="1">
      <c r="B609" s="428"/>
      <c r="C609" s="428"/>
      <c r="D609" s="428"/>
      <c r="E609" s="428"/>
      <c r="F609" s="531" t="e">
        <f>F596</f>
        <v>#REF!</v>
      </c>
    </row>
    <row r="610" spans="2:6" ht="11.25">
      <c r="B610" s="1149" t="s">
        <v>1020</v>
      </c>
      <c r="C610" s="1150"/>
      <c r="D610" s="1151"/>
      <c r="E610" s="1151"/>
      <c r="F610" s="1154" t="str">
        <f>'Eredmény(éves)'!F16</f>
        <v>2013.01.01.-2013.12.31.</v>
      </c>
    </row>
    <row r="611" spans="2:6" ht="12" thickBot="1">
      <c r="B611" s="1152"/>
      <c r="C611" s="1153"/>
      <c r="D611" s="1153"/>
      <c r="E611" s="1153"/>
      <c r="F611" s="1155"/>
    </row>
    <row r="612" spans="2:6" ht="11.25">
      <c r="B612" s="1174"/>
      <c r="C612" s="1175"/>
      <c r="D612" s="1175"/>
      <c r="E612" s="1176"/>
      <c r="F612" s="525"/>
    </row>
    <row r="613" spans="2:6" ht="11.25">
      <c r="B613" s="1174"/>
      <c r="C613" s="1175"/>
      <c r="D613" s="1175"/>
      <c r="E613" s="1176"/>
      <c r="F613" s="525"/>
    </row>
    <row r="614" spans="2:6" ht="11.25">
      <c r="B614" s="1174"/>
      <c r="C614" s="1175"/>
      <c r="D614" s="1175"/>
      <c r="E614" s="1176"/>
      <c r="F614" s="525"/>
    </row>
    <row r="615" spans="2:6" ht="11.25">
      <c r="B615" s="1174"/>
      <c r="C615" s="1175"/>
      <c r="D615" s="1175"/>
      <c r="E615" s="1176"/>
      <c r="F615" s="525"/>
    </row>
    <row r="616" spans="2:6" ht="12" thickBot="1">
      <c r="B616" s="1174"/>
      <c r="C616" s="1175"/>
      <c r="D616" s="1175"/>
      <c r="E616" s="1176"/>
      <c r="F616" s="526"/>
    </row>
    <row r="617" spans="2:6" ht="12" thickBot="1">
      <c r="B617" s="1221" t="s">
        <v>290</v>
      </c>
      <c r="C617" s="1222"/>
      <c r="D617" s="1222"/>
      <c r="E617" s="1223"/>
      <c r="F617" s="536">
        <f>SUM(F612:F616)</f>
        <v>0</v>
      </c>
    </row>
    <row r="619" spans="2:12" ht="11.25" customHeight="1">
      <c r="B619" s="936" t="s">
        <v>294</v>
      </c>
      <c r="C619" s="936"/>
      <c r="D619" s="936"/>
      <c r="E619" s="936"/>
      <c r="F619" s="936"/>
      <c r="G619" s="936"/>
      <c r="H619" s="936"/>
      <c r="I619" s="936"/>
      <c r="J619" s="936"/>
      <c r="K619" s="419"/>
      <c r="L619" s="419"/>
    </row>
    <row r="621" spans="2:11" ht="24.75" customHeight="1">
      <c r="B621" s="934" t="s">
        <v>295</v>
      </c>
      <c r="C621" s="934"/>
      <c r="D621" s="934"/>
      <c r="E621" s="934"/>
      <c r="F621" s="934"/>
      <c r="G621" s="934"/>
      <c r="H621" s="934"/>
      <c r="I621" s="934"/>
      <c r="J621" s="934"/>
      <c r="K621" s="934"/>
    </row>
    <row r="622" spans="2:11" s="428" customFormat="1" ht="11.25">
      <c r="B622" s="481"/>
      <c r="C622" s="481"/>
      <c r="D622" s="481"/>
      <c r="E622" s="481"/>
      <c r="F622" s="481"/>
      <c r="G622" s="481"/>
      <c r="H622" s="481"/>
      <c r="I622" s="481"/>
      <c r="J622" s="481"/>
      <c r="K622" s="481"/>
    </row>
    <row r="623" spans="2:11" ht="12" thickBot="1">
      <c r="B623" s="481"/>
      <c r="C623" s="481"/>
      <c r="D623" s="481"/>
      <c r="E623" s="481"/>
      <c r="F623" s="483" t="e">
        <f>F609</f>
        <v>#REF!</v>
      </c>
      <c r="G623" s="481"/>
      <c r="H623" s="481"/>
      <c r="I623" s="481"/>
      <c r="J623" s="481"/>
      <c r="K623" s="481"/>
    </row>
    <row r="624" spans="2:11" ht="11.25">
      <c r="B624" s="1108" t="s">
        <v>1020</v>
      </c>
      <c r="C624" s="1109"/>
      <c r="D624" s="1110"/>
      <c r="E624" s="1110"/>
      <c r="F624" s="1126" t="str">
        <f>'Eredmény(éves)'!F16</f>
        <v>2013.01.01.-2013.12.31.</v>
      </c>
      <c r="G624" s="481"/>
      <c r="H624" s="481"/>
      <c r="I624" s="481"/>
      <c r="J624" s="481"/>
      <c r="K624" s="481"/>
    </row>
    <row r="625" spans="2:11" ht="12" thickBot="1">
      <c r="B625" s="1111"/>
      <c r="C625" s="1112"/>
      <c r="D625" s="1112"/>
      <c r="E625" s="1112"/>
      <c r="F625" s="1127"/>
      <c r="G625" s="481"/>
      <c r="H625" s="481"/>
      <c r="I625" s="481"/>
      <c r="J625" s="481"/>
      <c r="K625" s="481"/>
    </row>
    <row r="626" spans="2:11" ht="11.25">
      <c r="B626" s="1123"/>
      <c r="C626" s="1124"/>
      <c r="D626" s="1124"/>
      <c r="E626" s="1125"/>
      <c r="F626" s="521"/>
      <c r="G626" s="481"/>
      <c r="H626" s="481"/>
      <c r="I626" s="481"/>
      <c r="J626" s="481"/>
      <c r="K626" s="481"/>
    </row>
    <row r="627" spans="2:11" ht="11.25">
      <c r="B627" s="1113"/>
      <c r="C627" s="1114"/>
      <c r="D627" s="1114"/>
      <c r="E627" s="1115"/>
      <c r="F627" s="522"/>
      <c r="G627" s="481"/>
      <c r="H627" s="481"/>
      <c r="I627" s="481"/>
      <c r="J627" s="481"/>
      <c r="K627" s="481"/>
    </row>
    <row r="628" spans="2:11" ht="11.25">
      <c r="B628" s="1113"/>
      <c r="C628" s="1114"/>
      <c r="D628" s="1114"/>
      <c r="E628" s="1115"/>
      <c r="F628" s="522"/>
      <c r="G628" s="481"/>
      <c r="H628" s="481"/>
      <c r="I628" s="481"/>
      <c r="J628" s="481"/>
      <c r="K628" s="481"/>
    </row>
    <row r="629" spans="2:11" ht="11.25">
      <c r="B629" s="1113"/>
      <c r="C629" s="1114"/>
      <c r="D629" s="1114"/>
      <c r="E629" s="1115"/>
      <c r="F629" s="522"/>
      <c r="G629" s="481"/>
      <c r="H629" s="481"/>
      <c r="I629" s="481"/>
      <c r="J629" s="481"/>
      <c r="K629" s="481"/>
    </row>
    <row r="630" spans="2:11" ht="12" thickBot="1">
      <c r="B630" s="1113"/>
      <c r="C630" s="1114"/>
      <c r="D630" s="1114"/>
      <c r="E630" s="1115"/>
      <c r="F630" s="522"/>
      <c r="G630" s="481"/>
      <c r="H630" s="481"/>
      <c r="I630" s="481"/>
      <c r="J630" s="481"/>
      <c r="K630" s="481"/>
    </row>
    <row r="631" spans="2:11" ht="27.75" customHeight="1" thickBot="1">
      <c r="B631" s="1224" t="s">
        <v>296</v>
      </c>
      <c r="C631" s="1225"/>
      <c r="D631" s="1225"/>
      <c r="E631" s="1226"/>
      <c r="F631" s="546">
        <f>SUM(F626:F630)</f>
        <v>0</v>
      </c>
      <c r="G631" s="481"/>
      <c r="H631" s="481"/>
      <c r="I631" s="481"/>
      <c r="J631" s="481"/>
      <c r="K631" s="481"/>
    </row>
    <row r="632" spans="2:11" s="428" customFormat="1" ht="11.25">
      <c r="B632" s="481"/>
      <c r="C632" s="481"/>
      <c r="D632" s="481"/>
      <c r="E632" s="481"/>
      <c r="F632" s="481"/>
      <c r="G632" s="481"/>
      <c r="H632" s="481"/>
      <c r="I632" s="481"/>
      <c r="J632" s="481"/>
      <c r="K632" s="481"/>
    </row>
    <row r="633" spans="2:11" ht="28.5" customHeight="1">
      <c r="B633" s="1164" t="str">
        <f>B563</f>
        <v>According to the Act on Accounting related parties are companies in which the Company has direct or indirect share and are consolidated at the parent Company level.</v>
      </c>
      <c r="C633" s="1164"/>
      <c r="D633" s="1164"/>
      <c r="E633" s="1164"/>
      <c r="F633" s="1164"/>
      <c r="G633" s="1164"/>
      <c r="H633" s="1164"/>
      <c r="I633" s="1164"/>
      <c r="J633" s="1164"/>
      <c r="K633" s="1164"/>
    </row>
    <row r="634" spans="2:11" s="428" customFormat="1" ht="11.25">
      <c r="B634" s="481"/>
      <c r="C634" s="481"/>
      <c r="D634" s="481"/>
      <c r="E634" s="481"/>
      <c r="F634" s="481"/>
      <c r="G634" s="481"/>
      <c r="H634" s="481"/>
      <c r="I634" s="481"/>
      <c r="J634" s="481"/>
      <c r="K634" s="481"/>
    </row>
    <row r="635" spans="2:11" ht="11.25" customHeight="1">
      <c r="B635" s="558" t="s">
        <v>297</v>
      </c>
      <c r="C635" s="558"/>
      <c r="D635" s="558"/>
      <c r="E635" s="558"/>
      <c r="F635" s="558"/>
      <c r="G635" s="558"/>
      <c r="H635" s="558"/>
      <c r="I635" s="558"/>
      <c r="J635" s="558"/>
      <c r="K635" s="558"/>
    </row>
    <row r="638" spans="1:11" ht="12" thickBot="1">
      <c r="A638" s="435" t="s">
        <v>535</v>
      </c>
      <c r="B638" s="559" t="s">
        <v>298</v>
      </c>
      <c r="C638" s="559"/>
      <c r="D638" s="559"/>
      <c r="E638" s="559"/>
      <c r="F638" s="559"/>
      <c r="G638" s="559"/>
      <c r="H638" s="559"/>
      <c r="I638" s="559"/>
      <c r="J638" s="559"/>
      <c r="K638" s="559"/>
    </row>
    <row r="640" ht="11.25">
      <c r="B640" s="413" t="s">
        <v>299</v>
      </c>
    </row>
    <row r="642" spans="2:8" ht="12" thickBot="1">
      <c r="B642" s="428"/>
      <c r="C642" s="428"/>
      <c r="D642" s="428"/>
      <c r="E642" s="428"/>
      <c r="F642" s="428"/>
      <c r="G642" s="531" t="e">
        <f>G587</f>
        <v>#REF!</v>
      </c>
      <c r="H642" s="428"/>
    </row>
    <row r="643" spans="2:8" ht="11.25">
      <c r="B643" s="1149" t="s">
        <v>1020</v>
      </c>
      <c r="C643" s="1150"/>
      <c r="D643" s="1151"/>
      <c r="E643" s="1151"/>
      <c r="F643" s="1154" t="str">
        <f>'Eredmény(éves)'!D16</f>
        <v>2012.01.01.-2012.12.31.</v>
      </c>
      <c r="G643" s="1154" t="str">
        <f>'Eredmény(éves)'!F16</f>
        <v>2013.01.01.-2013.12.31.</v>
      </c>
      <c r="H643" s="1154" t="s">
        <v>300</v>
      </c>
    </row>
    <row r="644" spans="2:8" ht="12" thickBot="1">
      <c r="B644" s="1152"/>
      <c r="C644" s="1153"/>
      <c r="D644" s="1153"/>
      <c r="E644" s="1153"/>
      <c r="F644" s="1155"/>
      <c r="G644" s="1155"/>
      <c r="H644" s="1155"/>
    </row>
    <row r="645" spans="2:8" ht="11.25">
      <c r="B645" s="1174"/>
      <c r="C645" s="1175"/>
      <c r="D645" s="1175"/>
      <c r="E645" s="1176"/>
      <c r="F645" s="507"/>
      <c r="G645" s="508"/>
      <c r="H645" s="431" t="e">
        <f>(G645-F645)/F645</f>
        <v>#DIV/0!</v>
      </c>
    </row>
    <row r="646" spans="2:8" ht="12" thickBot="1">
      <c r="B646" s="1174"/>
      <c r="C646" s="1175"/>
      <c r="D646" s="1175"/>
      <c r="E646" s="1176"/>
      <c r="F646" s="509"/>
      <c r="G646" s="510"/>
      <c r="H646" s="534" t="e">
        <f>(G646-F646)/F646</f>
        <v>#DIV/0!</v>
      </c>
    </row>
    <row r="647" spans="2:8" ht="12" thickBot="1">
      <c r="B647" s="1189" t="s">
        <v>317</v>
      </c>
      <c r="C647" s="1190"/>
      <c r="D647" s="1190"/>
      <c r="E647" s="1191"/>
      <c r="F647" s="535">
        <f>SUM(F645:F646)</f>
        <v>0</v>
      </c>
      <c r="G647" s="535">
        <f>SUM(G645:G646)</f>
        <v>0</v>
      </c>
      <c r="H647" s="536" t="e">
        <f>(G647-F647)/F647</f>
        <v>#DIV/0!</v>
      </c>
    </row>
    <row r="649" spans="2:11" ht="11.25" customHeight="1">
      <c r="B649" s="558" t="s">
        <v>625</v>
      </c>
      <c r="C649" s="558"/>
      <c r="D649" s="558"/>
      <c r="E649" s="558"/>
      <c r="F649" s="558"/>
      <c r="G649" s="558"/>
      <c r="H649" s="558"/>
      <c r="I649" s="558"/>
      <c r="J649" s="558"/>
      <c r="K649" s="558"/>
    </row>
    <row r="652" ht="11.25">
      <c r="B652" s="413" t="s">
        <v>318</v>
      </c>
    </row>
    <row r="654" spans="2:8" ht="12" thickBot="1">
      <c r="B654" s="428"/>
      <c r="C654" s="428"/>
      <c r="D654" s="428"/>
      <c r="E654" s="428"/>
      <c r="F654" s="428"/>
      <c r="G654" s="531" t="e">
        <f>G642</f>
        <v>#REF!</v>
      </c>
      <c r="H654" s="428"/>
    </row>
    <row r="655" spans="2:8" ht="11.25">
      <c r="B655" s="1149" t="s">
        <v>1020</v>
      </c>
      <c r="C655" s="1150"/>
      <c r="D655" s="1151"/>
      <c r="E655" s="1151"/>
      <c r="F655" s="1154" t="str">
        <f>'Eredmény(éves)'!D16</f>
        <v>2012.01.01.-2012.12.31.</v>
      </c>
      <c r="G655" s="1154" t="str">
        <f>'Eredmény(éves)'!F16</f>
        <v>2013.01.01.-2013.12.31.</v>
      </c>
      <c r="H655" s="1154" t="s">
        <v>163</v>
      </c>
    </row>
    <row r="656" spans="2:8" ht="12" thickBot="1">
      <c r="B656" s="1152"/>
      <c r="C656" s="1153"/>
      <c r="D656" s="1153"/>
      <c r="E656" s="1153"/>
      <c r="F656" s="1155"/>
      <c r="G656" s="1155"/>
      <c r="H656" s="1155"/>
    </row>
    <row r="657" spans="2:8" ht="11.25">
      <c r="B657" s="1158"/>
      <c r="C657" s="1159"/>
      <c r="D657" s="1159"/>
      <c r="E657" s="1160"/>
      <c r="F657" s="532"/>
      <c r="G657" s="533"/>
      <c r="H657" s="431" t="e">
        <f>(G657-F657)/F657</f>
        <v>#DIV/0!</v>
      </c>
    </row>
    <row r="658" spans="2:8" ht="12" thickBot="1">
      <c r="B658" s="1158"/>
      <c r="C658" s="1159"/>
      <c r="D658" s="1159"/>
      <c r="E658" s="1160"/>
      <c r="F658" s="537"/>
      <c r="G658" s="538"/>
      <c r="H658" s="534" t="e">
        <f>(G658-F658)/F658</f>
        <v>#DIV/0!</v>
      </c>
    </row>
    <row r="659" spans="2:8" ht="12" thickBot="1">
      <c r="B659" s="1189" t="s">
        <v>319</v>
      </c>
      <c r="C659" s="1190"/>
      <c r="D659" s="1190"/>
      <c r="E659" s="1191"/>
      <c r="F659" s="535">
        <f>SUM(F657:F658)</f>
        <v>0</v>
      </c>
      <c r="G659" s="535">
        <f>SUM(G657:G658)</f>
        <v>0</v>
      </c>
      <c r="H659" s="536" t="e">
        <f>(G659-F659)/F659</f>
        <v>#DIV/0!</v>
      </c>
    </row>
    <row r="661" spans="2:11" ht="11.25" customHeight="1">
      <c r="B661" s="558" t="s">
        <v>625</v>
      </c>
      <c r="C661" s="558"/>
      <c r="D661" s="558"/>
      <c r="E661" s="558"/>
      <c r="F661" s="558"/>
      <c r="G661" s="558"/>
      <c r="H661" s="558"/>
      <c r="I661" s="558"/>
      <c r="J661" s="558"/>
      <c r="K661" s="558"/>
    </row>
    <row r="663" spans="2:11" ht="11.25" customHeight="1">
      <c r="B663" s="936" t="s">
        <v>320</v>
      </c>
      <c r="C663" s="936"/>
      <c r="D663" s="936"/>
      <c r="E663" s="936"/>
      <c r="F663" s="936"/>
      <c r="G663" s="936"/>
      <c r="H663" s="936"/>
      <c r="I663" s="936"/>
      <c r="J663" s="419"/>
      <c r="K663" s="419"/>
    </row>
    <row r="665" spans="2:11" s="428" customFormat="1" ht="11.25" customHeight="1">
      <c r="B665" s="1230" t="s">
        <v>321</v>
      </c>
      <c r="C665" s="1230"/>
      <c r="D665" s="1230"/>
      <c r="E665" s="1230"/>
      <c r="F665" s="1230"/>
      <c r="G665" s="1230"/>
      <c r="H665" s="1230"/>
      <c r="I665" s="1230"/>
      <c r="J665" s="561"/>
      <c r="K665" s="561"/>
    </row>
    <row r="666" spans="2:11" s="428" customFormat="1" ht="11.25">
      <c r="B666" s="481"/>
      <c r="C666" s="481"/>
      <c r="D666" s="481"/>
      <c r="E666" s="481"/>
      <c r="F666" s="481"/>
      <c r="G666" s="481"/>
      <c r="H666" s="481"/>
      <c r="I666" s="481"/>
      <c r="J666" s="481"/>
      <c r="K666" s="481"/>
    </row>
    <row r="667" spans="2:11" s="428" customFormat="1" ht="12" thickBot="1">
      <c r="B667" s="481"/>
      <c r="C667" s="481"/>
      <c r="D667" s="481"/>
      <c r="E667" s="481"/>
      <c r="F667" s="483" t="e">
        <f>G642</f>
        <v>#REF!</v>
      </c>
      <c r="G667" s="481"/>
      <c r="H667" s="481"/>
      <c r="I667" s="481"/>
      <c r="J667" s="481"/>
      <c r="K667" s="481"/>
    </row>
    <row r="668" spans="2:11" s="428" customFormat="1" ht="11.25">
      <c r="B668" s="1108" t="s">
        <v>1020</v>
      </c>
      <c r="C668" s="1109"/>
      <c r="D668" s="1110"/>
      <c r="E668" s="1110"/>
      <c r="F668" s="1126" t="str">
        <f>'Eredmény(éves)'!F16</f>
        <v>2013.01.01.-2013.12.31.</v>
      </c>
      <c r="G668" s="481"/>
      <c r="H668" s="481"/>
      <c r="I668" s="481"/>
      <c r="J668" s="481"/>
      <c r="K668" s="481"/>
    </row>
    <row r="669" spans="2:11" s="428" customFormat="1" ht="12" thickBot="1">
      <c r="B669" s="1111"/>
      <c r="C669" s="1112"/>
      <c r="D669" s="1112"/>
      <c r="E669" s="1112"/>
      <c r="F669" s="1127"/>
      <c r="G669" s="481"/>
      <c r="H669" s="481"/>
      <c r="I669" s="481"/>
      <c r="J669" s="481"/>
      <c r="K669" s="481"/>
    </row>
    <row r="670" spans="2:11" s="428" customFormat="1" ht="11.25">
      <c r="B670" s="1123"/>
      <c r="C670" s="1124"/>
      <c r="D670" s="1124"/>
      <c r="E670" s="1125"/>
      <c r="F670" s="521"/>
      <c r="G670" s="481"/>
      <c r="H670" s="481"/>
      <c r="I670" s="481"/>
      <c r="J670" s="481"/>
      <c r="K670" s="481"/>
    </row>
    <row r="671" spans="2:11" s="428" customFormat="1" ht="11.25">
      <c r="B671" s="1113"/>
      <c r="C671" s="1114"/>
      <c r="D671" s="1114"/>
      <c r="E671" s="1115"/>
      <c r="F671" s="522"/>
      <c r="G671" s="481"/>
      <c r="H671" s="481"/>
      <c r="I671" s="481"/>
      <c r="J671" s="481"/>
      <c r="K671" s="481"/>
    </row>
    <row r="672" spans="2:11" s="428" customFormat="1" ht="11.25">
      <c r="B672" s="1113"/>
      <c r="C672" s="1114"/>
      <c r="D672" s="1114"/>
      <c r="E672" s="1115"/>
      <c r="F672" s="522"/>
      <c r="G672" s="481"/>
      <c r="H672" s="481"/>
      <c r="I672" s="481"/>
      <c r="J672" s="481"/>
      <c r="K672" s="481"/>
    </row>
    <row r="673" spans="2:11" s="428" customFormat="1" ht="11.25">
      <c r="B673" s="1113"/>
      <c r="C673" s="1114"/>
      <c r="D673" s="1114"/>
      <c r="E673" s="1115"/>
      <c r="F673" s="522"/>
      <c r="G673" s="481"/>
      <c r="H673" s="481"/>
      <c r="I673" s="481"/>
      <c r="J673" s="481"/>
      <c r="K673" s="481"/>
    </row>
    <row r="674" spans="2:11" s="428" customFormat="1" ht="12" thickBot="1">
      <c r="B674" s="1113"/>
      <c r="C674" s="1114"/>
      <c r="D674" s="1114"/>
      <c r="E674" s="1115"/>
      <c r="F674" s="522"/>
      <c r="G674" s="481"/>
      <c r="H674" s="481"/>
      <c r="I674" s="481"/>
      <c r="J674" s="481"/>
      <c r="K674" s="481"/>
    </row>
    <row r="675" spans="2:11" s="428" customFormat="1" ht="12" thickBot="1">
      <c r="B675" s="1227" t="s">
        <v>322</v>
      </c>
      <c r="C675" s="1228"/>
      <c r="D675" s="1228"/>
      <c r="E675" s="1229"/>
      <c r="F675" s="523">
        <f>SUM(F670:F674)</f>
        <v>0</v>
      </c>
      <c r="G675" s="481"/>
      <c r="H675" s="481"/>
      <c r="I675" s="481"/>
      <c r="J675" s="481"/>
      <c r="K675" s="481"/>
    </row>
    <row r="676" spans="2:11" s="428" customFormat="1" ht="11.25">
      <c r="B676" s="481"/>
      <c r="C676" s="481"/>
      <c r="D676" s="481"/>
      <c r="E676" s="481"/>
      <c r="F676" s="481"/>
      <c r="G676" s="481"/>
      <c r="H676" s="481"/>
      <c r="I676" s="481"/>
      <c r="J676" s="481"/>
      <c r="K676" s="481"/>
    </row>
    <row r="677" spans="2:11" s="428" customFormat="1" ht="28.5" customHeight="1">
      <c r="B677" s="1164" t="str">
        <f>B633</f>
        <v>According to the Act on Accounting related parties are companies in which the Company has direct or indirect share and are consolidated at the parent Company level.</v>
      </c>
      <c r="C677" s="1164"/>
      <c r="D677" s="1164"/>
      <c r="E677" s="1164"/>
      <c r="F677" s="1164"/>
      <c r="G677" s="1164"/>
      <c r="H677" s="1164"/>
      <c r="I677" s="1164"/>
      <c r="J677" s="1164"/>
      <c r="K677" s="1164"/>
    </row>
    <row r="678" spans="2:11" s="428" customFormat="1" ht="11.25">
      <c r="B678" s="481"/>
      <c r="C678" s="481"/>
      <c r="D678" s="481"/>
      <c r="E678" s="481"/>
      <c r="F678" s="481"/>
      <c r="G678" s="481"/>
      <c r="H678" s="481"/>
      <c r="I678" s="481"/>
      <c r="J678" s="481"/>
      <c r="K678" s="481"/>
    </row>
    <row r="679" spans="2:11" s="428" customFormat="1" ht="11.25" customHeight="1">
      <c r="B679" s="558" t="s">
        <v>1020</v>
      </c>
      <c r="C679" s="558"/>
      <c r="D679" s="558"/>
      <c r="E679" s="558"/>
      <c r="F679" s="558"/>
      <c r="G679" s="558"/>
      <c r="H679" s="558"/>
      <c r="I679" s="558"/>
      <c r="J679" s="558"/>
      <c r="K679" s="558"/>
    </row>
    <row r="681" spans="2:11" ht="11.25" customHeight="1">
      <c r="B681" s="936" t="s">
        <v>323</v>
      </c>
      <c r="C681" s="936"/>
      <c r="D681" s="936"/>
      <c r="E681" s="936"/>
      <c r="F681" s="936"/>
      <c r="G681" s="936"/>
      <c r="H681" s="936"/>
      <c r="I681" s="936"/>
      <c r="J681" s="936"/>
      <c r="K681" s="936"/>
    </row>
    <row r="683" spans="2:11" ht="11.25" customHeight="1">
      <c r="B683" s="1230" t="s">
        <v>324</v>
      </c>
      <c r="C683" s="1230"/>
      <c r="D683" s="1230"/>
      <c r="E683" s="1230"/>
      <c r="F683" s="1230"/>
      <c r="G683" s="1230"/>
      <c r="H683" s="1230"/>
      <c r="I683" s="1230"/>
      <c r="J683" s="1230"/>
      <c r="K683" s="1230"/>
    </row>
    <row r="684" spans="2:11" ht="11.25">
      <c r="B684" s="481"/>
      <c r="C684" s="481"/>
      <c r="D684" s="481"/>
      <c r="E684" s="481"/>
      <c r="F684" s="481"/>
      <c r="G684" s="481"/>
      <c r="H684" s="481"/>
      <c r="I684" s="481"/>
      <c r="J684" s="481"/>
      <c r="K684" s="481"/>
    </row>
    <row r="685" spans="2:11" ht="12" thickBot="1">
      <c r="B685" s="481"/>
      <c r="C685" s="481"/>
      <c r="D685" s="481"/>
      <c r="E685" s="481"/>
      <c r="F685" s="483" t="e">
        <f>G654</f>
        <v>#REF!</v>
      </c>
      <c r="G685" s="481"/>
      <c r="H685" s="481"/>
      <c r="I685" s="481"/>
      <c r="J685" s="481"/>
      <c r="K685" s="481"/>
    </row>
    <row r="686" spans="2:11" ht="11.25">
      <c r="B686" s="1108" t="s">
        <v>1020</v>
      </c>
      <c r="C686" s="1109"/>
      <c r="D686" s="1110"/>
      <c r="E686" s="1110"/>
      <c r="F686" s="1126" t="str">
        <f>'Eredmény(éves)'!F16</f>
        <v>2013.01.01.-2013.12.31.</v>
      </c>
      <c r="G686" s="481"/>
      <c r="H686" s="481"/>
      <c r="I686" s="481"/>
      <c r="J686" s="481"/>
      <c r="K686" s="481"/>
    </row>
    <row r="687" spans="2:11" ht="12" thickBot="1">
      <c r="B687" s="1111"/>
      <c r="C687" s="1112"/>
      <c r="D687" s="1112"/>
      <c r="E687" s="1112"/>
      <c r="F687" s="1127"/>
      <c r="G687" s="481"/>
      <c r="H687" s="481"/>
      <c r="I687" s="481"/>
      <c r="J687" s="481"/>
      <c r="K687" s="481"/>
    </row>
    <row r="688" spans="2:11" ht="11.25">
      <c r="B688" s="1123"/>
      <c r="C688" s="1124"/>
      <c r="D688" s="1124"/>
      <c r="E688" s="1125"/>
      <c r="F688" s="521"/>
      <c r="G688" s="481"/>
      <c r="H688" s="481"/>
      <c r="I688" s="481"/>
      <c r="J688" s="481"/>
      <c r="K688" s="481"/>
    </row>
    <row r="689" spans="2:11" ht="11.25">
      <c r="B689" s="1113"/>
      <c r="C689" s="1114"/>
      <c r="D689" s="1114"/>
      <c r="E689" s="1115"/>
      <c r="F689" s="522"/>
      <c r="G689" s="481"/>
      <c r="H689" s="481"/>
      <c r="I689" s="481"/>
      <c r="J689" s="481"/>
      <c r="K689" s="481"/>
    </row>
    <row r="690" spans="2:11" ht="11.25">
      <c r="B690" s="1113"/>
      <c r="C690" s="1114"/>
      <c r="D690" s="1114"/>
      <c r="E690" s="1115"/>
      <c r="F690" s="522"/>
      <c r="G690" s="481"/>
      <c r="H690" s="481"/>
      <c r="I690" s="481"/>
      <c r="J690" s="481"/>
      <c r="K690" s="481"/>
    </row>
    <row r="691" spans="2:11" ht="11.25">
      <c r="B691" s="1113"/>
      <c r="C691" s="1114"/>
      <c r="D691" s="1114"/>
      <c r="E691" s="1115"/>
      <c r="F691" s="522"/>
      <c r="G691" s="481"/>
      <c r="H691" s="481"/>
      <c r="I691" s="481"/>
      <c r="J691" s="481"/>
      <c r="K691" s="481"/>
    </row>
    <row r="692" spans="2:11" ht="12" thickBot="1">
      <c r="B692" s="1113"/>
      <c r="C692" s="1114"/>
      <c r="D692" s="1114"/>
      <c r="E692" s="1115"/>
      <c r="F692" s="522"/>
      <c r="G692" s="481"/>
      <c r="H692" s="481"/>
      <c r="I692" s="481"/>
      <c r="J692" s="481"/>
      <c r="K692" s="481"/>
    </row>
    <row r="693" spans="2:11" ht="12" thickBot="1">
      <c r="B693" s="1227" t="s">
        <v>325</v>
      </c>
      <c r="C693" s="1228"/>
      <c r="D693" s="1228"/>
      <c r="E693" s="1229"/>
      <c r="F693" s="523">
        <f>SUM(F688:F692)</f>
        <v>0</v>
      </c>
      <c r="G693" s="481"/>
      <c r="H693" s="481"/>
      <c r="I693" s="481"/>
      <c r="J693" s="481"/>
      <c r="K693" s="481"/>
    </row>
    <row r="694" spans="2:11" ht="11.25">
      <c r="B694" s="481"/>
      <c r="C694" s="481"/>
      <c r="D694" s="481"/>
      <c r="E694" s="481"/>
      <c r="F694" s="481"/>
      <c r="G694" s="481"/>
      <c r="H694" s="481"/>
      <c r="I694" s="481"/>
      <c r="J694" s="481"/>
      <c r="K694" s="481"/>
    </row>
    <row r="695" spans="2:11" ht="28.5" customHeight="1">
      <c r="B695" s="1164" t="str">
        <f>B677</f>
        <v>According to the Act on Accounting related parties are companies in which the Company has direct or indirect share and are consolidated at the parent Company level.</v>
      </c>
      <c r="C695" s="1164"/>
      <c r="D695" s="1164"/>
      <c r="E695" s="1164"/>
      <c r="F695" s="1164"/>
      <c r="G695" s="1164"/>
      <c r="H695" s="1164"/>
      <c r="I695" s="1164"/>
      <c r="J695" s="1164"/>
      <c r="K695" s="1164"/>
    </row>
    <row r="696" spans="2:11" ht="11.25">
      <c r="B696" s="481"/>
      <c r="C696" s="481"/>
      <c r="D696" s="481"/>
      <c r="E696" s="481"/>
      <c r="F696" s="481"/>
      <c r="G696" s="481"/>
      <c r="H696" s="481"/>
      <c r="I696" s="481"/>
      <c r="J696" s="481"/>
      <c r="K696" s="481"/>
    </row>
    <row r="697" spans="2:11" ht="11.25" customHeight="1">
      <c r="B697" s="558" t="s">
        <v>1020</v>
      </c>
      <c r="C697" s="558"/>
      <c r="D697" s="558"/>
      <c r="E697" s="558"/>
      <c r="F697" s="558"/>
      <c r="G697" s="558"/>
      <c r="H697" s="558"/>
      <c r="I697" s="558"/>
      <c r="J697" s="558"/>
      <c r="K697" s="558"/>
    </row>
    <row r="699" spans="1:11" ht="12" thickBot="1">
      <c r="A699" s="435" t="s">
        <v>536</v>
      </c>
      <c r="B699" s="559" t="s">
        <v>326</v>
      </c>
      <c r="C699" s="559"/>
      <c r="D699" s="559"/>
      <c r="E699" s="559"/>
      <c r="F699" s="559"/>
      <c r="G699" s="559"/>
      <c r="H699" s="559"/>
      <c r="I699" s="559"/>
      <c r="J699" s="559"/>
      <c r="K699" s="559"/>
    </row>
    <row r="701" ht="11.25">
      <c r="B701" s="413" t="s">
        <v>327</v>
      </c>
    </row>
    <row r="703" spans="2:11" ht="11.25">
      <c r="B703" s="481" t="s">
        <v>328</v>
      </c>
      <c r="C703" s="481"/>
      <c r="D703" s="481"/>
      <c r="E703" s="481"/>
      <c r="F703" s="481"/>
      <c r="G703" s="481"/>
      <c r="H703" s="481"/>
      <c r="I703" s="481"/>
      <c r="J703" s="481"/>
      <c r="K703" s="481"/>
    </row>
    <row r="704" spans="2:11" ht="11.25">
      <c r="B704" s="481"/>
      <c r="C704" s="481"/>
      <c r="D704" s="481"/>
      <c r="E704" s="481"/>
      <c r="F704" s="481"/>
      <c r="G704" s="481"/>
      <c r="H704" s="481"/>
      <c r="I704" s="481"/>
      <c r="J704" s="481"/>
      <c r="K704" s="481"/>
    </row>
    <row r="705" spans="2:11" ht="12" thickBot="1">
      <c r="B705" s="481"/>
      <c r="C705" s="481"/>
      <c r="D705" s="481"/>
      <c r="E705" s="481"/>
      <c r="F705" s="481"/>
      <c r="G705" s="483" t="e">
        <f>F685</f>
        <v>#REF!</v>
      </c>
      <c r="H705" s="481"/>
      <c r="I705" s="481"/>
      <c r="J705" s="481"/>
      <c r="K705" s="481"/>
    </row>
    <row r="706" spans="2:11" ht="12.75" customHeight="1">
      <c r="B706" s="1108" t="s">
        <v>1020</v>
      </c>
      <c r="C706" s="1109"/>
      <c r="D706" s="1110"/>
      <c r="E706" s="1110"/>
      <c r="F706" s="1126" t="str">
        <f>'Eredmény(éves)'!D16</f>
        <v>2012.01.01.-2012.12.31.</v>
      </c>
      <c r="G706" s="1126" t="str">
        <f>'Eredmény(éves)'!F16</f>
        <v>2013.01.01.-2013.12.31.</v>
      </c>
      <c r="H706" s="1126" t="s">
        <v>163</v>
      </c>
      <c r="I706" s="481"/>
      <c r="J706" s="481"/>
      <c r="K706" s="481"/>
    </row>
    <row r="707" spans="2:11" ht="12" thickBot="1">
      <c r="B707" s="1111"/>
      <c r="C707" s="1112"/>
      <c r="D707" s="1112"/>
      <c r="E707" s="1112"/>
      <c r="F707" s="1127"/>
      <c r="G707" s="1127"/>
      <c r="H707" s="1127"/>
      <c r="I707" s="481"/>
      <c r="J707" s="481"/>
      <c r="K707" s="481"/>
    </row>
    <row r="708" spans="2:11" ht="11.25">
      <c r="B708" s="1123"/>
      <c r="C708" s="1124"/>
      <c r="D708" s="1124"/>
      <c r="E708" s="1125"/>
      <c r="F708" s="486"/>
      <c r="G708" s="487"/>
      <c r="H708" s="527" t="e">
        <f>(G708-F708)/F708</f>
        <v>#DIV/0!</v>
      </c>
      <c r="I708" s="481"/>
      <c r="J708" s="481"/>
      <c r="K708" s="481"/>
    </row>
    <row r="709" spans="2:11" ht="12" thickBot="1">
      <c r="B709" s="1123"/>
      <c r="C709" s="1124"/>
      <c r="D709" s="1124"/>
      <c r="E709" s="1125"/>
      <c r="F709" s="489"/>
      <c r="G709" s="490"/>
      <c r="H709" s="528" t="e">
        <f>(G709-F709)/F709</f>
        <v>#DIV/0!</v>
      </c>
      <c r="I709" s="481"/>
      <c r="J709" s="481"/>
      <c r="K709" s="481"/>
    </row>
    <row r="710" spans="2:11" ht="12" thickBot="1">
      <c r="B710" s="1165" t="s">
        <v>329</v>
      </c>
      <c r="C710" s="1166"/>
      <c r="D710" s="1166"/>
      <c r="E710" s="1167"/>
      <c r="F710" s="529">
        <f>SUM(F708:F709)</f>
        <v>0</v>
      </c>
      <c r="G710" s="529">
        <f>SUM(G708:G709)</f>
        <v>0</v>
      </c>
      <c r="H710" s="530" t="e">
        <f>(G710-F710)/F710</f>
        <v>#DIV/0!</v>
      </c>
      <c r="I710" s="481"/>
      <c r="J710" s="481"/>
      <c r="K710" s="481"/>
    </row>
    <row r="711" spans="2:11" ht="11.25">
      <c r="B711" s="481"/>
      <c r="C711" s="481"/>
      <c r="D711" s="481"/>
      <c r="E711" s="481"/>
      <c r="F711" s="481"/>
      <c r="G711" s="481"/>
      <c r="H711" s="481"/>
      <c r="I711" s="481"/>
      <c r="J711" s="481"/>
      <c r="K711" s="481"/>
    </row>
    <row r="712" spans="2:11" ht="12.75" customHeight="1">
      <c r="B712" s="482" t="s">
        <v>1020</v>
      </c>
      <c r="C712" s="482"/>
      <c r="D712" s="482"/>
      <c r="E712" s="482"/>
      <c r="F712" s="482"/>
      <c r="G712" s="482"/>
      <c r="H712" s="482"/>
      <c r="I712" s="482"/>
      <c r="J712" s="482"/>
      <c r="K712" s="482"/>
    </row>
    <row r="714" ht="11.25">
      <c r="B714" s="413" t="s">
        <v>330</v>
      </c>
    </row>
    <row r="716" spans="2:11" ht="11.25">
      <c r="B716" s="481" t="s">
        <v>331</v>
      </c>
      <c r="C716" s="481"/>
      <c r="D716" s="481"/>
      <c r="E716" s="481"/>
      <c r="F716" s="481"/>
      <c r="G716" s="481"/>
      <c r="H716" s="481"/>
      <c r="I716" s="481"/>
      <c r="J716" s="481"/>
      <c r="K716" s="481"/>
    </row>
    <row r="717" spans="2:11" ht="11.25">
      <c r="B717" s="481"/>
      <c r="C717" s="481"/>
      <c r="D717" s="481"/>
      <c r="E717" s="481"/>
      <c r="F717" s="481"/>
      <c r="G717" s="481"/>
      <c r="H717" s="481"/>
      <c r="I717" s="481"/>
      <c r="J717" s="481"/>
      <c r="K717" s="481"/>
    </row>
    <row r="718" spans="2:11" ht="12" thickBot="1">
      <c r="B718" s="481"/>
      <c r="C718" s="481"/>
      <c r="D718" s="481"/>
      <c r="E718" s="481"/>
      <c r="F718" s="481"/>
      <c r="G718" s="483" t="e">
        <f>G705</f>
        <v>#REF!</v>
      </c>
      <c r="H718" s="481"/>
      <c r="I718" s="481"/>
      <c r="J718" s="481"/>
      <c r="K718" s="481"/>
    </row>
    <row r="719" spans="2:11" ht="12.75" customHeight="1">
      <c r="B719" s="1108" t="s">
        <v>1020</v>
      </c>
      <c r="C719" s="1109"/>
      <c r="D719" s="1110"/>
      <c r="E719" s="1110"/>
      <c r="F719" s="1126" t="str">
        <f>'Eredmény(éves)'!D16</f>
        <v>2012.01.01.-2012.12.31.</v>
      </c>
      <c r="G719" s="1126" t="str">
        <f>'Eredmény(éves)'!F16</f>
        <v>2013.01.01.-2013.12.31.</v>
      </c>
      <c r="H719" s="1126" t="s">
        <v>163</v>
      </c>
      <c r="I719" s="481"/>
      <c r="J719" s="481"/>
      <c r="K719" s="481"/>
    </row>
    <row r="720" spans="2:11" ht="12" thickBot="1">
      <c r="B720" s="1111"/>
      <c r="C720" s="1112"/>
      <c r="D720" s="1112"/>
      <c r="E720" s="1112"/>
      <c r="F720" s="1127"/>
      <c r="G720" s="1127"/>
      <c r="H720" s="1127"/>
      <c r="I720" s="481"/>
      <c r="J720" s="481"/>
      <c r="K720" s="481"/>
    </row>
    <row r="721" spans="2:11" ht="11.25">
      <c r="B721" s="1123"/>
      <c r="C721" s="1124"/>
      <c r="D721" s="1124"/>
      <c r="E721" s="1125"/>
      <c r="F721" s="486"/>
      <c r="G721" s="487"/>
      <c r="H721" s="527" t="e">
        <f>(G721-F721)/F721</f>
        <v>#DIV/0!</v>
      </c>
      <c r="I721" s="481"/>
      <c r="J721" s="481"/>
      <c r="K721" s="481"/>
    </row>
    <row r="722" spans="2:11" ht="12" thickBot="1">
      <c r="B722" s="1123"/>
      <c r="C722" s="1124"/>
      <c r="D722" s="1124"/>
      <c r="E722" s="1125"/>
      <c r="F722" s="489"/>
      <c r="G722" s="490"/>
      <c r="H722" s="528" t="e">
        <f>(G722-F722)/F722</f>
        <v>#DIV/0!</v>
      </c>
      <c r="I722" s="481"/>
      <c r="J722" s="481"/>
      <c r="K722" s="481"/>
    </row>
    <row r="723" spans="2:11" ht="12" thickBot="1">
      <c r="B723" s="1165" t="s">
        <v>332</v>
      </c>
      <c r="C723" s="1166"/>
      <c r="D723" s="1166"/>
      <c r="E723" s="1167"/>
      <c r="F723" s="529">
        <f>SUM(F721:F722)</f>
        <v>0</v>
      </c>
      <c r="G723" s="529">
        <f>SUM(G721:G722)</f>
        <v>0</v>
      </c>
      <c r="H723" s="530" t="e">
        <f>(G723-F723)/F723</f>
        <v>#DIV/0!</v>
      </c>
      <c r="I723" s="481"/>
      <c r="J723" s="481"/>
      <c r="K723" s="481"/>
    </row>
    <row r="724" spans="2:11" ht="11.25">
      <c r="B724" s="481"/>
      <c r="C724" s="481"/>
      <c r="D724" s="481"/>
      <c r="E724" s="481"/>
      <c r="F724" s="481"/>
      <c r="G724" s="481"/>
      <c r="H724" s="481"/>
      <c r="I724" s="481"/>
      <c r="J724" s="481"/>
      <c r="K724" s="481"/>
    </row>
    <row r="725" spans="2:11" ht="11.25" customHeight="1">
      <c r="B725" s="482" t="s">
        <v>625</v>
      </c>
      <c r="C725" s="482"/>
      <c r="D725" s="482"/>
      <c r="E725" s="482"/>
      <c r="F725" s="482"/>
      <c r="G725" s="482"/>
      <c r="H725" s="482"/>
      <c r="I725" s="482"/>
      <c r="J725" s="482"/>
      <c r="K725" s="482"/>
    </row>
    <row r="727" spans="1:11" ht="12.75" customHeight="1" thickBot="1">
      <c r="A727" s="435" t="s">
        <v>540</v>
      </c>
      <c r="B727" s="559" t="s">
        <v>333</v>
      </c>
      <c r="C727" s="559"/>
      <c r="D727" s="559"/>
      <c r="E727" s="559"/>
      <c r="F727" s="559"/>
      <c r="G727" s="559"/>
      <c r="H727" s="559"/>
      <c r="I727" s="559"/>
      <c r="J727" s="559"/>
      <c r="K727" s="559"/>
    </row>
    <row r="729" ht="11.25">
      <c r="B729" s="413" t="s">
        <v>334</v>
      </c>
    </row>
    <row r="731" spans="2:11" ht="11.25">
      <c r="B731" s="481" t="s">
        <v>335</v>
      </c>
      <c r="C731" s="481"/>
      <c r="D731" s="481"/>
      <c r="E731" s="481"/>
      <c r="F731" s="481"/>
      <c r="G731" s="481"/>
      <c r="H731" s="481"/>
      <c r="I731" s="481"/>
      <c r="J731" s="481"/>
      <c r="K731" s="481"/>
    </row>
    <row r="732" spans="2:11" ht="11.25">
      <c r="B732" s="481"/>
      <c r="C732" s="481"/>
      <c r="D732" s="481"/>
      <c r="E732" s="481"/>
      <c r="F732" s="481"/>
      <c r="G732" s="481"/>
      <c r="H732" s="481"/>
      <c r="I732" s="481"/>
      <c r="J732" s="481"/>
      <c r="K732" s="481"/>
    </row>
    <row r="733" spans="2:11" ht="12" thickBot="1">
      <c r="B733" s="481"/>
      <c r="C733" s="481"/>
      <c r="D733" s="481"/>
      <c r="E733" s="481"/>
      <c r="F733" s="481"/>
      <c r="G733" s="483" t="e">
        <f>G718</f>
        <v>#REF!</v>
      </c>
      <c r="H733" s="481"/>
      <c r="I733" s="481"/>
      <c r="J733" s="481"/>
      <c r="K733" s="481"/>
    </row>
    <row r="734" spans="2:11" ht="12.75" customHeight="1">
      <c r="B734" s="1108" t="s">
        <v>1020</v>
      </c>
      <c r="C734" s="1109"/>
      <c r="D734" s="1110"/>
      <c r="E734" s="1110"/>
      <c r="F734" s="1126" t="s">
        <v>336</v>
      </c>
      <c r="G734" s="1126" t="s">
        <v>538</v>
      </c>
      <c r="H734" s="1126" t="s">
        <v>337</v>
      </c>
      <c r="I734" s="1126" t="s">
        <v>140</v>
      </c>
      <c r="J734" s="570"/>
      <c r="K734" s="481"/>
    </row>
    <row r="735" spans="2:11" ht="25.5" customHeight="1" thickBot="1">
      <c r="B735" s="1111"/>
      <c r="C735" s="1112"/>
      <c r="D735" s="1112"/>
      <c r="E735" s="1112"/>
      <c r="F735" s="1127"/>
      <c r="G735" s="1127"/>
      <c r="H735" s="1127"/>
      <c r="I735" s="1127"/>
      <c r="J735" s="571"/>
      <c r="K735" s="481"/>
    </row>
    <row r="736" spans="2:11" ht="11.25">
      <c r="B736" s="1123"/>
      <c r="C736" s="1124"/>
      <c r="D736" s="1124"/>
      <c r="E736" s="1125"/>
      <c r="F736" s="486"/>
      <c r="G736" s="486"/>
      <c r="H736" s="486"/>
      <c r="I736" s="541"/>
      <c r="J736" s="575"/>
      <c r="K736" s="481"/>
    </row>
    <row r="737" spans="2:11" ht="11.25">
      <c r="B737" s="1123"/>
      <c r="C737" s="1124"/>
      <c r="D737" s="1124"/>
      <c r="E737" s="1125"/>
      <c r="F737" s="486"/>
      <c r="G737" s="486"/>
      <c r="H737" s="486"/>
      <c r="I737" s="541"/>
      <c r="J737" s="575"/>
      <c r="K737" s="481"/>
    </row>
    <row r="738" spans="2:11" ht="11.25">
      <c r="B738" s="1123"/>
      <c r="C738" s="1124"/>
      <c r="D738" s="1124"/>
      <c r="E738" s="1125"/>
      <c r="F738" s="486"/>
      <c r="G738" s="486"/>
      <c r="H738" s="486"/>
      <c r="I738" s="541"/>
      <c r="J738" s="575"/>
      <c r="K738" s="481"/>
    </row>
    <row r="739" spans="2:11" ht="11.25">
      <c r="B739" s="1123"/>
      <c r="C739" s="1124"/>
      <c r="D739" s="1124"/>
      <c r="E739" s="1125"/>
      <c r="F739" s="486"/>
      <c r="G739" s="486"/>
      <c r="H739" s="486"/>
      <c r="I739" s="541"/>
      <c r="J739" s="575"/>
      <c r="K739" s="481"/>
    </row>
    <row r="740" spans="2:11" ht="11.25">
      <c r="B740" s="1123"/>
      <c r="C740" s="1124"/>
      <c r="D740" s="1124"/>
      <c r="E740" s="1125"/>
      <c r="F740" s="486"/>
      <c r="G740" s="486"/>
      <c r="H740" s="486"/>
      <c r="I740" s="541"/>
      <c r="J740" s="575"/>
      <c r="K740" s="481"/>
    </row>
    <row r="741" spans="2:11" ht="11.25">
      <c r="B741" s="1123"/>
      <c r="C741" s="1124"/>
      <c r="D741" s="1124"/>
      <c r="E741" s="1125"/>
      <c r="F741" s="486"/>
      <c r="G741" s="486"/>
      <c r="H741" s="486"/>
      <c r="I741" s="541"/>
      <c r="J741" s="575"/>
      <c r="K741" s="481"/>
    </row>
    <row r="742" spans="2:11" ht="11.25">
      <c r="B742" s="1123"/>
      <c r="C742" s="1124"/>
      <c r="D742" s="1124"/>
      <c r="E742" s="1125"/>
      <c r="F742" s="486"/>
      <c r="G742" s="486"/>
      <c r="H742" s="486"/>
      <c r="I742" s="541"/>
      <c r="J742" s="575"/>
      <c r="K742" s="481"/>
    </row>
    <row r="743" spans="2:11" ht="12" thickBot="1">
      <c r="B743" s="1123"/>
      <c r="C743" s="1124"/>
      <c r="D743" s="1124"/>
      <c r="E743" s="1125"/>
      <c r="F743" s="489"/>
      <c r="G743" s="489"/>
      <c r="H743" s="489"/>
      <c r="I743" s="547"/>
      <c r="J743" s="575"/>
      <c r="K743" s="481"/>
    </row>
    <row r="744" spans="2:11" ht="12" thickBot="1">
      <c r="B744" s="1165" t="s">
        <v>338</v>
      </c>
      <c r="C744" s="1166"/>
      <c r="D744" s="1166"/>
      <c r="E744" s="1167"/>
      <c r="F744" s="529"/>
      <c r="G744" s="529">
        <f>SUM(G736:G743)</f>
        <v>0</v>
      </c>
      <c r="H744" s="529">
        <f>SUM(H736:H743)</f>
        <v>0</v>
      </c>
      <c r="I744" s="530"/>
      <c r="J744" s="572"/>
      <c r="K744" s="481"/>
    </row>
    <row r="745" spans="2:11" ht="11.25">
      <c r="B745" s="481"/>
      <c r="C745" s="481"/>
      <c r="D745" s="481"/>
      <c r="E745" s="481"/>
      <c r="F745" s="481"/>
      <c r="G745" s="481"/>
      <c r="H745" s="481"/>
      <c r="I745" s="481"/>
      <c r="J745" s="481"/>
      <c r="K745" s="481"/>
    </row>
    <row r="746" spans="2:11" ht="11.25" customHeight="1">
      <c r="B746" s="558" t="s">
        <v>1020</v>
      </c>
      <c r="C746" s="558"/>
      <c r="D746" s="558"/>
      <c r="E746" s="558"/>
      <c r="F746" s="558"/>
      <c r="G746" s="558"/>
      <c r="H746" s="558"/>
      <c r="I746" s="558"/>
      <c r="J746" s="558"/>
      <c r="K746" s="558"/>
    </row>
    <row r="749" spans="1:11" ht="12" thickBot="1">
      <c r="A749" s="435" t="s">
        <v>542</v>
      </c>
      <c r="B749" s="559" t="s">
        <v>339</v>
      </c>
      <c r="C749" s="559"/>
      <c r="D749" s="559"/>
      <c r="E749" s="559"/>
      <c r="F749" s="559"/>
      <c r="G749" s="559"/>
      <c r="H749" s="559"/>
      <c r="I749" s="559"/>
      <c r="J749" s="559"/>
      <c r="K749" s="559"/>
    </row>
    <row r="751" ht="11.25">
      <c r="B751" s="413" t="s">
        <v>340</v>
      </c>
    </row>
    <row r="753" ht="11.25">
      <c r="B753" s="413" t="s">
        <v>341</v>
      </c>
    </row>
    <row r="755" spans="2:11" ht="12" thickBot="1">
      <c r="B755" s="481"/>
      <c r="C755" s="481"/>
      <c r="D755" s="481"/>
      <c r="E755" s="481"/>
      <c r="F755" s="483" t="e">
        <f>G733</f>
        <v>#REF!</v>
      </c>
      <c r="G755" s="483"/>
      <c r="H755" s="481"/>
      <c r="I755" s="481"/>
      <c r="J755" s="481"/>
      <c r="K755" s="481"/>
    </row>
    <row r="756" spans="2:11" ht="12.75" customHeight="1">
      <c r="B756" s="1108" t="s">
        <v>1020</v>
      </c>
      <c r="C756" s="1109"/>
      <c r="D756" s="1110"/>
      <c r="E756" s="1110"/>
      <c r="F756" s="1126" t="str">
        <f>'Eredmény(éves)'!F16</f>
        <v>2013.01.01.-2013.12.31.</v>
      </c>
      <c r="G756" s="1126" t="s">
        <v>343</v>
      </c>
      <c r="H756" s="1126" t="s">
        <v>342</v>
      </c>
      <c r="I756" s="481"/>
      <c r="J756" s="481"/>
      <c r="K756" s="481"/>
    </row>
    <row r="757" spans="2:11" ht="25.5" customHeight="1" thickBot="1">
      <c r="B757" s="1111"/>
      <c r="C757" s="1112"/>
      <c r="D757" s="1112"/>
      <c r="E757" s="1112"/>
      <c r="F757" s="1127"/>
      <c r="G757" s="1127"/>
      <c r="H757" s="1127"/>
      <c r="I757" s="481"/>
      <c r="J757" s="481"/>
      <c r="K757" s="481"/>
    </row>
    <row r="758" spans="2:11" ht="11.25">
      <c r="B758" s="1123"/>
      <c r="C758" s="1124"/>
      <c r="D758" s="1124"/>
      <c r="E758" s="1125"/>
      <c r="F758" s="486"/>
      <c r="G758" s="486"/>
      <c r="H758" s="541"/>
      <c r="I758" s="481"/>
      <c r="J758" s="481"/>
      <c r="K758" s="481"/>
    </row>
    <row r="759" spans="2:11" ht="11.25">
      <c r="B759" s="1123"/>
      <c r="C759" s="1124"/>
      <c r="D759" s="1124"/>
      <c r="E759" s="1125"/>
      <c r="F759" s="486"/>
      <c r="G759" s="486"/>
      <c r="H759" s="541"/>
      <c r="I759" s="481"/>
      <c r="J759" s="481"/>
      <c r="K759" s="481"/>
    </row>
    <row r="760" spans="2:11" ht="11.25">
      <c r="B760" s="1123"/>
      <c r="C760" s="1124"/>
      <c r="D760" s="1124"/>
      <c r="E760" s="1125"/>
      <c r="F760" s="486"/>
      <c r="G760" s="486"/>
      <c r="H760" s="541"/>
      <c r="I760" s="481"/>
      <c r="J760" s="481"/>
      <c r="K760" s="481"/>
    </row>
    <row r="761" spans="2:11" ht="11.25">
      <c r="B761" s="1123"/>
      <c r="C761" s="1124"/>
      <c r="D761" s="1124"/>
      <c r="E761" s="1125"/>
      <c r="F761" s="486"/>
      <c r="G761" s="486"/>
      <c r="H761" s="541"/>
      <c r="I761" s="481"/>
      <c r="J761" s="481"/>
      <c r="K761" s="481"/>
    </row>
    <row r="762" spans="2:11" ht="11.25">
      <c r="B762" s="1123"/>
      <c r="C762" s="1124"/>
      <c r="D762" s="1124"/>
      <c r="E762" s="1125"/>
      <c r="F762" s="486"/>
      <c r="G762" s="486"/>
      <c r="H762" s="541"/>
      <c r="I762" s="481"/>
      <c r="J762" s="481"/>
      <c r="K762" s="481"/>
    </row>
    <row r="763" spans="2:11" ht="11.25">
      <c r="B763" s="1123"/>
      <c r="C763" s="1124"/>
      <c r="D763" s="1124"/>
      <c r="E763" s="1125"/>
      <c r="F763" s="486"/>
      <c r="G763" s="486"/>
      <c r="H763" s="541"/>
      <c r="I763" s="481"/>
      <c r="J763" s="481"/>
      <c r="K763" s="481"/>
    </row>
    <row r="764" spans="2:11" ht="11.25">
      <c r="B764" s="1123"/>
      <c r="C764" s="1124"/>
      <c r="D764" s="1124"/>
      <c r="E764" s="1125"/>
      <c r="F764" s="486"/>
      <c r="G764" s="486"/>
      <c r="H764" s="541"/>
      <c r="I764" s="481"/>
      <c r="J764" s="481"/>
      <c r="K764" s="481"/>
    </row>
    <row r="765" spans="2:11" ht="12" thickBot="1">
      <c r="B765" s="1123"/>
      <c r="C765" s="1124"/>
      <c r="D765" s="1124"/>
      <c r="E765" s="1125"/>
      <c r="F765" s="489"/>
      <c r="G765" s="489"/>
      <c r="H765" s="547"/>
      <c r="I765" s="481"/>
      <c r="J765" s="481"/>
      <c r="K765" s="481"/>
    </row>
    <row r="766" spans="2:11" ht="12" thickBot="1">
      <c r="B766" s="1165" t="s">
        <v>344</v>
      </c>
      <c r="C766" s="1166"/>
      <c r="D766" s="1166"/>
      <c r="E766" s="1167"/>
      <c r="F766" s="529">
        <f>SUM(F758:F765)</f>
        <v>0</v>
      </c>
      <c r="G766" s="529"/>
      <c r="H766" s="530"/>
      <c r="I766" s="481"/>
      <c r="J766" s="481"/>
      <c r="K766" s="481"/>
    </row>
    <row r="767" spans="2:11" ht="11.25">
      <c r="B767" s="481"/>
      <c r="C767" s="481"/>
      <c r="D767" s="481"/>
      <c r="E767" s="481"/>
      <c r="F767" s="481"/>
      <c r="G767" s="481"/>
      <c r="H767" s="481"/>
      <c r="I767" s="481"/>
      <c r="J767" s="481"/>
      <c r="K767" s="481"/>
    </row>
    <row r="768" spans="2:11" ht="11.25" customHeight="1">
      <c r="B768" s="558" t="s">
        <v>625</v>
      </c>
      <c r="C768" s="558"/>
      <c r="D768" s="558"/>
      <c r="E768" s="558"/>
      <c r="F768" s="558"/>
      <c r="G768" s="558"/>
      <c r="H768" s="558"/>
      <c r="I768" s="558"/>
      <c r="J768" s="558"/>
      <c r="K768" s="558"/>
    </row>
    <row r="771" spans="1:11" ht="12" thickBot="1">
      <c r="A771" s="435" t="s">
        <v>544</v>
      </c>
      <c r="B771" s="559" t="s">
        <v>345</v>
      </c>
      <c r="C771" s="559"/>
      <c r="D771" s="559"/>
      <c r="E771" s="559"/>
      <c r="F771" s="559"/>
      <c r="G771" s="559"/>
      <c r="H771" s="559"/>
      <c r="I771" s="559"/>
      <c r="J771" s="559"/>
      <c r="K771" s="559"/>
    </row>
    <row r="773" ht="11.25">
      <c r="B773" s="413" t="s">
        <v>346</v>
      </c>
    </row>
    <row r="775" spans="2:6" ht="12" thickBot="1">
      <c r="B775" s="481"/>
      <c r="C775" s="481"/>
      <c r="D775" s="481"/>
      <c r="E775" s="481"/>
      <c r="F775" s="483" t="e">
        <f>F755</f>
        <v>#REF!</v>
      </c>
    </row>
    <row r="776" spans="2:6" ht="11.25">
      <c r="B776" s="1149" t="s">
        <v>1020</v>
      </c>
      <c r="C776" s="1150"/>
      <c r="D776" s="1151"/>
      <c r="E776" s="1151"/>
      <c r="F776" s="1154">
        <f>'Mérleg(éves)'!F189</f>
        <v>41639</v>
      </c>
    </row>
    <row r="777" spans="2:6" ht="12" thickBot="1">
      <c r="B777" s="1152"/>
      <c r="C777" s="1153"/>
      <c r="D777" s="1153"/>
      <c r="E777" s="1153"/>
      <c r="F777" s="1155"/>
    </row>
    <row r="778" spans="2:6" ht="11.25">
      <c r="B778" s="1158" t="s">
        <v>347</v>
      </c>
      <c r="C778" s="1159"/>
      <c r="D778" s="1159"/>
      <c r="E778" s="1160"/>
      <c r="F778" s="548">
        <f>+'Eredmény(éves)'!F100</f>
        <v>-7868</v>
      </c>
    </row>
    <row r="779" spans="2:6" ht="11.25">
      <c r="B779" s="1161" t="s">
        <v>348</v>
      </c>
      <c r="C779" s="1162"/>
      <c r="D779" s="1162"/>
      <c r="E779" s="1163"/>
      <c r="F779" s="549"/>
    </row>
    <row r="780" spans="2:6" ht="11.25">
      <c r="B780" s="1161"/>
      <c r="C780" s="1162"/>
      <c r="D780" s="1162"/>
      <c r="E780" s="1163"/>
      <c r="F780" s="549"/>
    </row>
    <row r="781" spans="2:6" ht="11.25">
      <c r="B781" s="1161"/>
      <c r="C781" s="1162"/>
      <c r="D781" s="1162"/>
      <c r="E781" s="1163"/>
      <c r="F781" s="549"/>
    </row>
    <row r="782" spans="2:6" ht="11.25">
      <c r="B782" s="1161"/>
      <c r="C782" s="1162"/>
      <c r="D782" s="1162"/>
      <c r="E782" s="1163"/>
      <c r="F782" s="549"/>
    </row>
    <row r="783" spans="2:6" ht="11.25">
      <c r="B783" s="1161" t="s">
        <v>349</v>
      </c>
      <c r="C783" s="1162"/>
      <c r="D783" s="1162"/>
      <c r="E783" s="1163"/>
      <c r="F783" s="549">
        <f>SUM(F780:F782)</f>
        <v>0</v>
      </c>
    </row>
    <row r="784" spans="2:6" ht="11.25">
      <c r="B784" s="1161"/>
      <c r="C784" s="1162"/>
      <c r="D784" s="1162"/>
      <c r="E784" s="1163"/>
      <c r="F784" s="549"/>
    </row>
    <row r="785" spans="2:6" ht="11.25">
      <c r="B785" s="1161" t="s">
        <v>350</v>
      </c>
      <c r="C785" s="1162"/>
      <c r="D785" s="1162"/>
      <c r="E785" s="1163"/>
      <c r="F785" s="549"/>
    </row>
    <row r="786" spans="2:6" ht="11.25">
      <c r="B786" s="1161"/>
      <c r="C786" s="1162"/>
      <c r="D786" s="1162"/>
      <c r="E786" s="1163"/>
      <c r="F786" s="549"/>
    </row>
    <row r="787" spans="2:6" ht="11.25">
      <c r="B787" s="1161"/>
      <c r="C787" s="1162"/>
      <c r="D787" s="1162"/>
      <c r="E787" s="1163"/>
      <c r="F787" s="549"/>
    </row>
    <row r="788" spans="2:6" ht="11.25">
      <c r="B788" s="1161"/>
      <c r="C788" s="1162"/>
      <c r="D788" s="1162"/>
      <c r="E788" s="1163"/>
      <c r="F788" s="549"/>
    </row>
    <row r="789" spans="2:6" ht="11.25">
      <c r="B789" s="1161" t="s">
        <v>351</v>
      </c>
      <c r="C789" s="1162"/>
      <c r="D789" s="1162"/>
      <c r="E789" s="1163"/>
      <c r="F789" s="549">
        <f>SUM(F786:F788)</f>
        <v>0</v>
      </c>
    </row>
    <row r="790" spans="2:6" ht="11.25">
      <c r="B790" s="1161" t="s">
        <v>352</v>
      </c>
      <c r="C790" s="1162"/>
      <c r="D790" s="1162"/>
      <c r="E790" s="1163"/>
      <c r="F790" s="549">
        <f>F778+F783+F789</f>
        <v>-7868</v>
      </c>
    </row>
    <row r="791" spans="2:6" ht="12" thickBot="1">
      <c r="B791" s="1161" t="s">
        <v>353</v>
      </c>
      <c r="C791" s="1162"/>
      <c r="D791" s="1162"/>
      <c r="E791" s="1163"/>
      <c r="F791" s="549"/>
    </row>
    <row r="792" spans="2:6" ht="12" thickBot="1">
      <c r="B792" s="1231" t="s">
        <v>354</v>
      </c>
      <c r="C792" s="1232"/>
      <c r="D792" s="1232"/>
      <c r="E792" s="1233"/>
      <c r="F792" s="540">
        <f>F790-F791</f>
        <v>-7868</v>
      </c>
    </row>
    <row r="794" spans="1:11" ht="12" thickBot="1">
      <c r="A794" s="435" t="s">
        <v>561</v>
      </c>
      <c r="B794" s="559" t="s">
        <v>342</v>
      </c>
      <c r="C794" s="559"/>
      <c r="D794" s="559"/>
      <c r="E794" s="559"/>
      <c r="F794" s="559"/>
      <c r="G794" s="559"/>
      <c r="H794" s="559"/>
      <c r="I794" s="559"/>
      <c r="J794" s="559"/>
      <c r="K794" s="559"/>
    </row>
    <row r="796" spans="2:11" ht="24" customHeight="1">
      <c r="B796" s="936" t="s">
        <v>355</v>
      </c>
      <c r="C796" s="936"/>
      <c r="D796" s="936"/>
      <c r="E796" s="936"/>
      <c r="F796" s="936"/>
      <c r="G796" s="936"/>
      <c r="H796" s="936"/>
      <c r="I796" s="936"/>
      <c r="J796" s="936"/>
      <c r="K796" s="936"/>
    </row>
    <row r="798" spans="2:11" ht="24.75" customHeight="1">
      <c r="B798" s="934" t="s">
        <v>356</v>
      </c>
      <c r="C798" s="934"/>
      <c r="D798" s="934"/>
      <c r="E798" s="934"/>
      <c r="F798" s="934"/>
      <c r="G798" s="934"/>
      <c r="H798" s="934"/>
      <c r="I798" s="934"/>
      <c r="J798" s="934"/>
      <c r="K798" s="934"/>
    </row>
    <row r="800" spans="2:6" ht="12" thickBot="1">
      <c r="B800" s="481"/>
      <c r="C800" s="481"/>
      <c r="D800" s="481"/>
      <c r="E800" s="481"/>
      <c r="F800" s="483" t="e">
        <f>F775</f>
        <v>#REF!</v>
      </c>
    </row>
    <row r="801" spans="2:6" ht="11.25">
      <c r="B801" s="1108" t="s">
        <v>1020</v>
      </c>
      <c r="C801" s="1109"/>
      <c r="D801" s="1110"/>
      <c r="E801" s="1110"/>
      <c r="F801" s="1126" t="str">
        <f>'Eredmény(éves)'!F75</f>
        <v>2013.01.01.-2013.12.31.</v>
      </c>
    </row>
    <row r="802" spans="2:6" ht="12" thickBot="1">
      <c r="B802" s="1111"/>
      <c r="C802" s="1112"/>
      <c r="D802" s="1112"/>
      <c r="E802" s="1112"/>
      <c r="F802" s="1127"/>
    </row>
    <row r="803" spans="2:6" ht="11.25">
      <c r="B803" s="1123" t="s">
        <v>362</v>
      </c>
      <c r="C803" s="1124"/>
      <c r="D803" s="1124"/>
      <c r="E803" s="1125"/>
      <c r="F803" s="486"/>
    </row>
    <row r="804" spans="2:6" ht="11.25">
      <c r="B804" s="1123" t="s">
        <v>357</v>
      </c>
      <c r="C804" s="1124"/>
      <c r="D804" s="1124"/>
      <c r="E804" s="1125"/>
      <c r="F804" s="486"/>
    </row>
    <row r="805" spans="2:6" ht="12" thickBot="1">
      <c r="B805" s="1123" t="s">
        <v>359</v>
      </c>
      <c r="C805" s="1124"/>
      <c r="D805" s="1124"/>
      <c r="E805" s="1125"/>
      <c r="F805" s="486"/>
    </row>
    <row r="806" spans="2:6" ht="12" thickBot="1">
      <c r="B806" s="1165" t="s">
        <v>358</v>
      </c>
      <c r="C806" s="1166"/>
      <c r="D806" s="1166"/>
      <c r="E806" s="1167"/>
      <c r="F806" s="529">
        <f>SUM(F803:F805)</f>
        <v>0</v>
      </c>
    </row>
    <row r="808" spans="2:11" ht="25.5" customHeight="1">
      <c r="B808" s="936" t="s">
        <v>360</v>
      </c>
      <c r="C808" s="936"/>
      <c r="D808" s="936"/>
      <c r="E808" s="936"/>
      <c r="F808" s="936"/>
      <c r="G808" s="936"/>
      <c r="H808" s="936"/>
      <c r="I808" s="936"/>
      <c r="J808" s="936"/>
      <c r="K808" s="936"/>
    </row>
    <row r="809" spans="2:11" ht="12.75" customHeight="1">
      <c r="B809" s="1230" t="s">
        <v>361</v>
      </c>
      <c r="C809" s="1230"/>
      <c r="D809" s="1230"/>
      <c r="E809" s="1230"/>
      <c r="F809" s="1230"/>
      <c r="G809" s="1230"/>
      <c r="H809" s="1230"/>
      <c r="I809" s="1230"/>
      <c r="J809" s="1230"/>
      <c r="K809" s="1230"/>
    </row>
    <row r="810" spans="2:11" ht="24.75" customHeight="1">
      <c r="B810" s="1230"/>
      <c r="C810" s="1230"/>
      <c r="D810" s="1230"/>
      <c r="E810" s="1230"/>
      <c r="F810" s="1230"/>
      <c r="G810" s="1230"/>
      <c r="H810" s="1230"/>
      <c r="I810" s="1230"/>
      <c r="J810" s="1230"/>
      <c r="K810" s="1230"/>
    </row>
    <row r="812" spans="2:7" ht="12" thickBot="1">
      <c r="B812" s="481"/>
      <c r="C812" s="481"/>
      <c r="D812" s="481"/>
      <c r="E812" s="481"/>
      <c r="F812" s="483"/>
      <c r="G812" s="483" t="e">
        <f>F800</f>
        <v>#REF!</v>
      </c>
    </row>
    <row r="813" spans="2:7" ht="11.25">
      <c r="B813" s="1108" t="s">
        <v>1020</v>
      </c>
      <c r="C813" s="1109"/>
      <c r="D813" s="1110"/>
      <c r="E813" s="1110"/>
      <c r="F813" s="1126" t="str">
        <f>'Eredmény(éves)'!F75</f>
        <v>2013.01.01.-2013.12.31.</v>
      </c>
      <c r="G813" s="1126">
        <f>'Mérleg(éves)'!F189</f>
        <v>41639</v>
      </c>
    </row>
    <row r="814" spans="2:7" ht="12" thickBot="1">
      <c r="B814" s="1111"/>
      <c r="C814" s="1112"/>
      <c r="D814" s="1112"/>
      <c r="E814" s="1112"/>
      <c r="F814" s="1127"/>
      <c r="G814" s="1127"/>
    </row>
    <row r="815" spans="2:7" ht="11.25">
      <c r="B815" s="1123" t="str">
        <f>+B803</f>
        <v>Executive officers</v>
      </c>
      <c r="C815" s="1124"/>
      <c r="D815" s="1124"/>
      <c r="E815" s="1125"/>
      <c r="F815" s="486"/>
      <c r="G815" s="486"/>
    </row>
    <row r="816" spans="2:7" ht="11.25">
      <c r="B816" s="1123" t="str">
        <f>+B804</f>
        <v>Board of directors</v>
      </c>
      <c r="C816" s="1124"/>
      <c r="D816" s="1124"/>
      <c r="E816" s="1125"/>
      <c r="F816" s="486"/>
      <c r="G816" s="486"/>
    </row>
    <row r="817" spans="2:7" ht="12" thickBot="1">
      <c r="B817" s="1123" t="str">
        <f>+B805</f>
        <v>Supervisory board</v>
      </c>
      <c r="C817" s="1124"/>
      <c r="D817" s="1124"/>
      <c r="E817" s="1125"/>
      <c r="F817" s="486"/>
      <c r="G817" s="486"/>
    </row>
    <row r="818" spans="2:7" ht="12" thickBot="1">
      <c r="B818" s="1165" t="s">
        <v>363</v>
      </c>
      <c r="C818" s="1166"/>
      <c r="D818" s="1166"/>
      <c r="E818" s="1167"/>
      <c r="F818" s="529">
        <f>SUM(F815:F817)</f>
        <v>0</v>
      </c>
      <c r="G818" s="529">
        <f>SUM(G815:G817)</f>
        <v>0</v>
      </c>
    </row>
    <row r="820" spans="2:11" ht="24.75" customHeight="1">
      <c r="B820" s="936" t="s">
        <v>388</v>
      </c>
      <c r="C820" s="936"/>
      <c r="D820" s="936"/>
      <c r="E820" s="936"/>
      <c r="F820" s="936"/>
      <c r="G820" s="936"/>
      <c r="H820" s="936"/>
      <c r="I820" s="936"/>
      <c r="J820" s="936"/>
      <c r="K820" s="936"/>
    </row>
    <row r="822" spans="2:11" ht="25.5" customHeight="1">
      <c r="B822" s="1230" t="s">
        <v>392</v>
      </c>
      <c r="C822" s="1230"/>
      <c r="D822" s="1230"/>
      <c r="E822" s="1230"/>
      <c r="F822" s="1230"/>
      <c r="G822" s="1230"/>
      <c r="H822" s="1230"/>
      <c r="I822" s="1230"/>
      <c r="J822" s="1230"/>
      <c r="K822" s="561"/>
    </row>
    <row r="824" spans="2:6" ht="12" thickBot="1">
      <c r="B824" s="481"/>
      <c r="C824" s="481"/>
      <c r="D824" s="481"/>
      <c r="E824" s="481"/>
      <c r="F824" s="483" t="e">
        <f>G812</f>
        <v>#REF!</v>
      </c>
    </row>
    <row r="825" spans="2:6" ht="11.25">
      <c r="B825" s="1108" t="s">
        <v>1020</v>
      </c>
      <c r="C825" s="1109"/>
      <c r="D825" s="1110"/>
      <c r="E825" s="1110"/>
      <c r="F825" s="1126">
        <f>'Mérleg(éves)'!F189</f>
        <v>41639</v>
      </c>
    </row>
    <row r="826" spans="2:6" ht="12" thickBot="1">
      <c r="B826" s="1111"/>
      <c r="C826" s="1112"/>
      <c r="D826" s="1112"/>
      <c r="E826" s="1112"/>
      <c r="F826" s="1127"/>
    </row>
    <row r="827" spans="2:6" ht="11.25">
      <c r="B827" s="1123" t="str">
        <f>+B815</f>
        <v>Executive officers</v>
      </c>
      <c r="C827" s="1124"/>
      <c r="D827" s="1124"/>
      <c r="E827" s="1125"/>
      <c r="F827" s="486"/>
    </row>
    <row r="828" spans="2:6" ht="11.25">
      <c r="B828" s="1123" t="str">
        <f>+B816</f>
        <v>Board of directors</v>
      </c>
      <c r="C828" s="1124"/>
      <c r="D828" s="1124"/>
      <c r="E828" s="1125"/>
      <c r="F828" s="486"/>
    </row>
    <row r="829" spans="2:6" ht="12" thickBot="1">
      <c r="B829" s="1123" t="str">
        <f>+B817</f>
        <v>Supervisory board</v>
      </c>
      <c r="C829" s="1124"/>
      <c r="D829" s="1124"/>
      <c r="E829" s="1125"/>
      <c r="F829" s="486"/>
    </row>
    <row r="830" spans="2:6" ht="12" thickBot="1">
      <c r="B830" s="1165" t="s">
        <v>393</v>
      </c>
      <c r="C830" s="1166"/>
      <c r="D830" s="1166"/>
      <c r="E830" s="1167"/>
      <c r="F830" s="529">
        <f>SUM(F827:F829)</f>
        <v>0</v>
      </c>
    </row>
    <row r="832" spans="2:11" ht="11.25" customHeight="1">
      <c r="B832" s="936" t="s">
        <v>394</v>
      </c>
      <c r="C832" s="936"/>
      <c r="D832" s="936"/>
      <c r="E832" s="936"/>
      <c r="F832" s="936"/>
      <c r="G832" s="419"/>
      <c r="H832" s="419"/>
      <c r="I832" s="419"/>
      <c r="J832" s="419"/>
      <c r="K832" s="419"/>
    </row>
    <row r="834" spans="2:11" ht="11.25" customHeight="1">
      <c r="B834" s="1230" t="s">
        <v>402</v>
      </c>
      <c r="C834" s="1230"/>
      <c r="D834" s="1230"/>
      <c r="E834" s="1230"/>
      <c r="F834" s="1230"/>
      <c r="G834" s="561"/>
      <c r="H834" s="561"/>
      <c r="I834" s="561"/>
      <c r="J834" s="561"/>
      <c r="K834" s="561"/>
    </row>
    <row r="836" spans="2:7" ht="12" thickBot="1">
      <c r="B836" s="481"/>
      <c r="C836" s="481"/>
      <c r="D836" s="481"/>
      <c r="E836" s="481"/>
      <c r="F836" s="483" t="e">
        <f>F824</f>
        <v>#REF!</v>
      </c>
      <c r="G836" s="483"/>
    </row>
    <row r="837" spans="2:7" ht="11.25">
      <c r="B837" s="1108" t="s">
        <v>1020</v>
      </c>
      <c r="C837" s="1109"/>
      <c r="D837" s="1110"/>
      <c r="E837" s="1110"/>
      <c r="F837" s="1126">
        <f>'Mérleg(éves)'!F189</f>
        <v>41639</v>
      </c>
      <c r="G837" s="1126" t="s">
        <v>403</v>
      </c>
    </row>
    <row r="838" spans="2:7" ht="12" thickBot="1">
      <c r="B838" s="1111"/>
      <c r="C838" s="1112"/>
      <c r="D838" s="1112"/>
      <c r="E838" s="1112"/>
      <c r="F838" s="1127"/>
      <c r="G838" s="1127"/>
    </row>
    <row r="839" spans="2:7" ht="11.25">
      <c r="B839" s="1123"/>
      <c r="C839" s="1124"/>
      <c r="D839" s="1124"/>
      <c r="E839" s="1125"/>
      <c r="F839" s="486"/>
      <c r="G839" s="486"/>
    </row>
    <row r="840" spans="2:7" ht="11.25">
      <c r="B840" s="1123"/>
      <c r="C840" s="1124"/>
      <c r="D840" s="1124"/>
      <c r="E840" s="1125"/>
      <c r="F840" s="486"/>
      <c r="G840" s="486"/>
    </row>
    <row r="841" spans="2:7" ht="12" thickBot="1">
      <c r="B841" s="1123"/>
      <c r="C841" s="1124"/>
      <c r="D841" s="1124"/>
      <c r="E841" s="1125"/>
      <c r="F841" s="486"/>
      <c r="G841" s="486"/>
    </row>
    <row r="842" spans="2:7" ht="12" thickBot="1">
      <c r="B842" s="1165" t="s">
        <v>404</v>
      </c>
      <c r="C842" s="1166"/>
      <c r="D842" s="1166"/>
      <c r="E842" s="1167"/>
      <c r="F842" s="529">
        <f>SUM(F839:F841)</f>
        <v>0</v>
      </c>
      <c r="G842" s="529"/>
    </row>
    <row r="844" spans="2:11" ht="25.5" customHeight="1">
      <c r="B844" s="936" t="s">
        <v>405</v>
      </c>
      <c r="C844" s="936"/>
      <c r="D844" s="936"/>
      <c r="E844" s="936"/>
      <c r="F844" s="936"/>
      <c r="G844" s="936"/>
      <c r="H844" s="936"/>
      <c r="I844" s="936"/>
      <c r="J844" s="936"/>
      <c r="K844" s="419"/>
    </row>
    <row r="846" spans="2:7" ht="12" thickBot="1">
      <c r="B846" s="481"/>
      <c r="C846" s="481"/>
      <c r="D846" s="481"/>
      <c r="E846" s="481"/>
      <c r="F846" s="483"/>
      <c r="G846" s="483"/>
    </row>
    <row r="847" spans="2:10" ht="11.25">
      <c r="B847" s="1149" t="s">
        <v>1020</v>
      </c>
      <c r="C847" s="1150"/>
      <c r="D847" s="1151"/>
      <c r="E847" s="1151"/>
      <c r="F847" s="1154" t="s">
        <v>406</v>
      </c>
      <c r="G847" s="1154" t="s">
        <v>1178</v>
      </c>
      <c r="H847" s="1154" t="s">
        <v>407</v>
      </c>
      <c r="I847" s="1154" t="s">
        <v>408</v>
      </c>
      <c r="J847" s="573"/>
    </row>
    <row r="848" spans="2:10" ht="37.5" customHeight="1" thickBot="1">
      <c r="B848" s="1152"/>
      <c r="C848" s="1153"/>
      <c r="D848" s="1153"/>
      <c r="E848" s="1153"/>
      <c r="F848" s="1155"/>
      <c r="G848" s="1155"/>
      <c r="H848" s="1155"/>
      <c r="I848" s="1155"/>
      <c r="J848" s="574"/>
    </row>
    <row r="849" spans="2:10" ht="11.25">
      <c r="B849" s="1158" t="s">
        <v>409</v>
      </c>
      <c r="C849" s="1159"/>
      <c r="D849" s="1159"/>
      <c r="E849" s="1160"/>
      <c r="F849" s="507"/>
      <c r="G849" s="507"/>
      <c r="H849" s="507"/>
      <c r="I849" s="507"/>
      <c r="J849" s="565"/>
    </row>
    <row r="850" spans="2:10" ht="12" thickBot="1">
      <c r="B850" s="1158" t="s">
        <v>410</v>
      </c>
      <c r="C850" s="1159"/>
      <c r="D850" s="1159"/>
      <c r="E850" s="1160"/>
      <c r="F850" s="507"/>
      <c r="G850" s="507"/>
      <c r="H850" s="507"/>
      <c r="I850" s="507"/>
      <c r="J850" s="565"/>
    </row>
    <row r="851" spans="2:10" ht="12" thickBot="1">
      <c r="B851" s="1189" t="s">
        <v>616</v>
      </c>
      <c r="C851" s="1190"/>
      <c r="D851" s="1190"/>
      <c r="E851" s="1191"/>
      <c r="F851" s="535">
        <f>SUM(F849:F850)</f>
        <v>0</v>
      </c>
      <c r="G851" s="535">
        <f>SUM(G849:G850)</f>
        <v>0</v>
      </c>
      <c r="H851" s="535">
        <f>SUM(H849:H850)</f>
        <v>0</v>
      </c>
      <c r="I851" s="535">
        <f>SUM(I849:I850)</f>
        <v>0</v>
      </c>
      <c r="J851" s="545"/>
    </row>
    <row r="853" spans="1:11" ht="12" thickBot="1">
      <c r="A853" s="435" t="s">
        <v>638</v>
      </c>
      <c r="B853" s="559" t="s">
        <v>411</v>
      </c>
      <c r="C853" s="559"/>
      <c r="D853" s="559"/>
      <c r="E853" s="559"/>
      <c r="F853" s="559"/>
      <c r="G853" s="559"/>
      <c r="H853" s="559"/>
      <c r="I853" s="559"/>
      <c r="J853" s="559"/>
      <c r="K853" s="559"/>
    </row>
    <row r="855" ht="11.25">
      <c r="B855" s="413" t="s">
        <v>412</v>
      </c>
    </row>
    <row r="858" ht="12" thickBot="1">
      <c r="G858" s="503"/>
    </row>
    <row r="859" spans="2:8" ht="11.25">
      <c r="B859" s="1130" t="s">
        <v>1020</v>
      </c>
      <c r="C859" s="1131"/>
      <c r="D859" s="1132"/>
      <c r="E859" s="1132"/>
      <c r="F859" s="1135">
        <f>'Mérleg(éves)'!D189</f>
        <v>41274</v>
      </c>
      <c r="G859" s="1135">
        <f>'Mérleg(éves)'!F189</f>
        <v>41639</v>
      </c>
      <c r="H859" s="1135" t="s">
        <v>163</v>
      </c>
    </row>
    <row r="860" spans="2:8" ht="12" thickBot="1">
      <c r="B860" s="1133"/>
      <c r="C860" s="1134"/>
      <c r="D860" s="1134"/>
      <c r="E860" s="1134"/>
      <c r="F860" s="1136"/>
      <c r="G860" s="1136"/>
      <c r="H860" s="1136"/>
    </row>
    <row r="861" spans="2:8" ht="26.25" customHeight="1" thickBot="1">
      <c r="B861" s="1234" t="s">
        <v>413</v>
      </c>
      <c r="C861" s="1235"/>
      <c r="D861" s="1235"/>
      <c r="E861" s="1236"/>
      <c r="F861" s="550">
        <f>'Mérleg(éves)'!D27/'Mérleg(éves)'!D103</f>
        <v>0</v>
      </c>
      <c r="G861" s="551">
        <f>'Mérleg(éves)'!F27/'Mérleg(éves)'!F103</f>
        <v>0</v>
      </c>
      <c r="H861" s="498" t="e">
        <f aca="true" t="shared" si="10" ref="H861:H869">(G861-F861)/F861</f>
        <v>#DIV/0!</v>
      </c>
    </row>
    <row r="862" spans="2:8" ht="24.75" customHeight="1">
      <c r="B862" s="1234" t="s">
        <v>414</v>
      </c>
      <c r="C862" s="1235"/>
      <c r="D862" s="1235"/>
      <c r="E862" s="1236"/>
      <c r="F862" s="552">
        <f>'Mérleg(éves)'!D76/'Mérleg(éves)'!D103</f>
        <v>0.8103371875240025</v>
      </c>
      <c r="G862" s="553">
        <f>'Mérleg(éves)'!F76/'Mérleg(éves)'!F103</f>
        <v>0.8096593435915681</v>
      </c>
      <c r="H862" s="500">
        <f t="shared" si="10"/>
        <v>-0.000836496143667775</v>
      </c>
    </row>
    <row r="863" spans="2:8" ht="12" thickBot="1">
      <c r="B863" s="1096" t="s">
        <v>415</v>
      </c>
      <c r="C863" s="1097"/>
      <c r="D863" s="1097"/>
      <c r="E863" s="1098"/>
      <c r="F863" s="552">
        <f>'Mérleg(éves)'!D134/'Mérleg(éves)'!D216</f>
        <v>-0.021134041937218247</v>
      </c>
      <c r="G863" s="553">
        <f>'Mérleg(éves)'!F134/'Mérleg(éves)'!F216</f>
        <v>0.060078863885677014</v>
      </c>
      <c r="H863" s="500">
        <f t="shared" si="10"/>
        <v>-3.8427531309036875</v>
      </c>
    </row>
    <row r="864" spans="2:8" ht="26.25" customHeight="1" thickBot="1">
      <c r="B864" s="1234" t="s">
        <v>416</v>
      </c>
      <c r="C864" s="1235"/>
      <c r="D864" s="1235"/>
      <c r="E864" s="1236"/>
      <c r="F864" s="552">
        <f>'Mérleg(éves)'!D147/'Mérleg(éves)'!D216</f>
        <v>0.6165031048194124</v>
      </c>
      <c r="G864" s="553">
        <f>'Mérleg(éves)'!F147/'Mérleg(éves)'!F216</f>
        <v>0.4948619882000652</v>
      </c>
      <c r="H864" s="500">
        <f t="shared" si="10"/>
        <v>-0.1973081979124478</v>
      </c>
    </row>
    <row r="865" spans="2:8" ht="39" customHeight="1" thickBot="1">
      <c r="B865" s="1234" t="s">
        <v>417</v>
      </c>
      <c r="C865" s="1235"/>
      <c r="D865" s="1235"/>
      <c r="E865" s="1236"/>
      <c r="F865" s="552" t="e">
        <f>('Mérleg(éves)'!D84+'Mérleg(éves)'!D90+'Mérleg(éves)'!D95)/'Mérleg(éves)'!D201</f>
        <v>#DIV/0!</v>
      </c>
      <c r="G865" s="553">
        <f>('Mérleg(éves)'!F84+'Mérleg(éves)'!F90+'Mérleg(éves)'!F95)/'Mérleg(éves)'!F201</f>
        <v>1.1672131147540983</v>
      </c>
      <c r="H865" s="500" t="e">
        <f t="shared" si="10"/>
        <v>#DIV/0!</v>
      </c>
    </row>
    <row r="866" spans="2:8" ht="25.5" customHeight="1" thickBot="1">
      <c r="B866" s="1234" t="s">
        <v>418</v>
      </c>
      <c r="C866" s="1235"/>
      <c r="D866" s="1235"/>
      <c r="E866" s="1236"/>
      <c r="F866" s="552" t="e">
        <f>'Mérleg(éves)'!D95/'Mérleg(éves)'!D201</f>
        <v>#DIV/0!</v>
      </c>
      <c r="G866" s="553">
        <f>'Mérleg(éves)'!F95/'Mérleg(éves)'!F201</f>
        <v>0.5606557377049181</v>
      </c>
      <c r="H866" s="500" t="e">
        <f t="shared" si="10"/>
        <v>#DIV/0!</v>
      </c>
    </row>
    <row r="867" spans="2:8" ht="26.25" customHeight="1" thickBot="1">
      <c r="B867" s="1234" t="s">
        <v>419</v>
      </c>
      <c r="C867" s="1235"/>
      <c r="D867" s="1235"/>
      <c r="E867" s="1236"/>
      <c r="F867" s="552">
        <f>'Eredmény(éves)'!D100/('Eredmény(éves)'!D21+'Eredmény(éves)'!D25+'Eredmény(éves)'!D87+'Eredmény(éves)'!D97)</f>
        <v>-1024.3076923076924</v>
      </c>
      <c r="G867" s="553">
        <f>'Eredmény(éves)'!F100/('Eredmény(éves)'!F21+'Eredmény(éves)'!F24+'Eredmény(éves)'!F87+'Eredmény(éves)'!F97)</f>
        <v>-7868</v>
      </c>
      <c r="H867" s="500">
        <f t="shared" si="10"/>
        <v>6.681285671372784</v>
      </c>
    </row>
    <row r="868" spans="2:8" ht="24.75" customHeight="1" thickBot="1">
      <c r="B868" s="1234" t="s">
        <v>420</v>
      </c>
      <c r="C868" s="1235"/>
      <c r="D868" s="1235"/>
      <c r="E868" s="1236"/>
      <c r="F868" s="552">
        <f>'Eredmény(éves)'!D100/'Mérleg(éves)'!D216</f>
        <v>-0.07867511949566625</v>
      </c>
      <c r="G868" s="553">
        <f>'Eredmény(éves)'!F100/'Mérleg(éves)'!F216</f>
        <v>-0.046654214474191345</v>
      </c>
      <c r="H868" s="500">
        <f t="shared" si="10"/>
        <v>-0.40700166999096515</v>
      </c>
    </row>
    <row r="869" spans="2:8" ht="24.75" customHeight="1" thickBot="1">
      <c r="B869" s="1237" t="s">
        <v>421</v>
      </c>
      <c r="C869" s="1238"/>
      <c r="D869" s="1238"/>
      <c r="E869" s="1239"/>
      <c r="F869" s="554">
        <f>'Eredmény(éves)'!D100/'Mérleg(éves)'!D134</f>
        <v>3.722672630696114</v>
      </c>
      <c r="G869" s="555">
        <f>'Eredmény(éves)'!F100/'Mérleg(éves)'!F134</f>
        <v>-0.7765495459928938</v>
      </c>
      <c r="H869" s="556">
        <f t="shared" si="10"/>
        <v>-1.208600009463546</v>
      </c>
    </row>
    <row r="871" spans="2:11" ht="11.25" customHeight="1">
      <c r="B871" s="558" t="s">
        <v>1020</v>
      </c>
      <c r="C871" s="558"/>
      <c r="D871" s="558"/>
      <c r="E871" s="558"/>
      <c r="F871" s="558"/>
      <c r="G871" s="558"/>
      <c r="H871" s="558"/>
      <c r="I871" s="558"/>
      <c r="J871" s="558"/>
      <c r="K871" s="558"/>
    </row>
  </sheetData>
  <sheetProtection/>
  <mergeCells count="669">
    <mergeCell ref="B866:E866"/>
    <mergeCell ref="B867:E867"/>
    <mergeCell ref="B868:E868"/>
    <mergeCell ref="B869:E869"/>
    <mergeCell ref="H859:H860"/>
    <mergeCell ref="B861:E861"/>
    <mergeCell ref="B862:E862"/>
    <mergeCell ref="B863:E863"/>
    <mergeCell ref="F859:F860"/>
    <mergeCell ref="G859:G860"/>
    <mergeCell ref="B864:E864"/>
    <mergeCell ref="B865:E865"/>
    <mergeCell ref="B849:E849"/>
    <mergeCell ref="B850:E850"/>
    <mergeCell ref="B851:E851"/>
    <mergeCell ref="B859:E860"/>
    <mergeCell ref="B842:E842"/>
    <mergeCell ref="B844:J844"/>
    <mergeCell ref="B847:E848"/>
    <mergeCell ref="F847:F848"/>
    <mergeCell ref="G847:G848"/>
    <mergeCell ref="H847:H848"/>
    <mergeCell ref="I847:I848"/>
    <mergeCell ref="B815:E815"/>
    <mergeCell ref="B841:E841"/>
    <mergeCell ref="B827:E827"/>
    <mergeCell ref="B828:E828"/>
    <mergeCell ref="B829:E829"/>
    <mergeCell ref="B830:E830"/>
    <mergeCell ref="B832:F832"/>
    <mergeCell ref="B834:F834"/>
    <mergeCell ref="B837:E838"/>
    <mergeCell ref="F837:F838"/>
    <mergeCell ref="B817:E817"/>
    <mergeCell ref="B818:E818"/>
    <mergeCell ref="B820:K820"/>
    <mergeCell ref="B840:E840"/>
    <mergeCell ref="G837:G838"/>
    <mergeCell ref="B822:J822"/>
    <mergeCell ref="B825:E826"/>
    <mergeCell ref="F825:F826"/>
    <mergeCell ref="B839:E839"/>
    <mergeCell ref="B816:E816"/>
    <mergeCell ref="B801:E802"/>
    <mergeCell ref="F801:F802"/>
    <mergeCell ref="B803:E803"/>
    <mergeCell ref="B804:E804"/>
    <mergeCell ref="B808:K808"/>
    <mergeCell ref="B809:K810"/>
    <mergeCell ref="B813:E814"/>
    <mergeCell ref="F813:F814"/>
    <mergeCell ref="G813:G814"/>
    <mergeCell ref="B785:E785"/>
    <mergeCell ref="B786:E786"/>
    <mergeCell ref="B805:E805"/>
    <mergeCell ref="B806:E806"/>
    <mergeCell ref="B789:E789"/>
    <mergeCell ref="B790:E790"/>
    <mergeCell ref="B791:E791"/>
    <mergeCell ref="B792:E792"/>
    <mergeCell ref="B796:K796"/>
    <mergeCell ref="B798:K798"/>
    <mergeCell ref="B787:E787"/>
    <mergeCell ref="B788:E788"/>
    <mergeCell ref="F776:F777"/>
    <mergeCell ref="B778:E778"/>
    <mergeCell ref="B779:E779"/>
    <mergeCell ref="B780:E780"/>
    <mergeCell ref="B781:E781"/>
    <mergeCell ref="B782:E782"/>
    <mergeCell ref="B783:E783"/>
    <mergeCell ref="B784:E784"/>
    <mergeCell ref="G756:G757"/>
    <mergeCell ref="H756:H757"/>
    <mergeCell ref="B758:E758"/>
    <mergeCell ref="B759:E759"/>
    <mergeCell ref="B760:E760"/>
    <mergeCell ref="B761:E761"/>
    <mergeCell ref="B756:E757"/>
    <mergeCell ref="F756:F757"/>
    <mergeCell ref="B741:E741"/>
    <mergeCell ref="B742:E742"/>
    <mergeCell ref="B743:E743"/>
    <mergeCell ref="B744:E744"/>
    <mergeCell ref="B766:E766"/>
    <mergeCell ref="B776:E777"/>
    <mergeCell ref="B762:E762"/>
    <mergeCell ref="B763:E763"/>
    <mergeCell ref="B764:E764"/>
    <mergeCell ref="B765:E765"/>
    <mergeCell ref="I734:I735"/>
    <mergeCell ref="B736:E736"/>
    <mergeCell ref="B737:E737"/>
    <mergeCell ref="B738:E738"/>
    <mergeCell ref="F734:F735"/>
    <mergeCell ref="G734:G735"/>
    <mergeCell ref="H734:H735"/>
    <mergeCell ref="F719:F720"/>
    <mergeCell ref="G719:G720"/>
    <mergeCell ref="B739:E739"/>
    <mergeCell ref="B740:E740"/>
    <mergeCell ref="B722:E722"/>
    <mergeCell ref="B723:E723"/>
    <mergeCell ref="B734:E735"/>
    <mergeCell ref="H719:H720"/>
    <mergeCell ref="B721:E721"/>
    <mergeCell ref="B706:E707"/>
    <mergeCell ref="F706:F707"/>
    <mergeCell ref="G706:G707"/>
    <mergeCell ref="H706:H707"/>
    <mergeCell ref="B708:E708"/>
    <mergeCell ref="B709:E709"/>
    <mergeCell ref="B710:E710"/>
    <mergeCell ref="B719:E720"/>
    <mergeCell ref="F686:F687"/>
    <mergeCell ref="B688:E688"/>
    <mergeCell ref="B689:E689"/>
    <mergeCell ref="B690:E690"/>
    <mergeCell ref="B691:E691"/>
    <mergeCell ref="B692:E692"/>
    <mergeCell ref="B670:E670"/>
    <mergeCell ref="B671:E671"/>
    <mergeCell ref="B672:E672"/>
    <mergeCell ref="B673:E673"/>
    <mergeCell ref="B693:E693"/>
    <mergeCell ref="B695:K695"/>
    <mergeCell ref="B677:K677"/>
    <mergeCell ref="B681:K681"/>
    <mergeCell ref="B683:K683"/>
    <mergeCell ref="B686:E687"/>
    <mergeCell ref="F655:F656"/>
    <mergeCell ref="G655:G656"/>
    <mergeCell ref="B674:E674"/>
    <mergeCell ref="B675:E675"/>
    <mergeCell ref="B658:E658"/>
    <mergeCell ref="B659:E659"/>
    <mergeCell ref="B663:I663"/>
    <mergeCell ref="B665:I665"/>
    <mergeCell ref="B668:E669"/>
    <mergeCell ref="F668:F669"/>
    <mergeCell ref="H655:H656"/>
    <mergeCell ref="B657:E657"/>
    <mergeCell ref="B643:E644"/>
    <mergeCell ref="F643:F644"/>
    <mergeCell ref="G643:G644"/>
    <mergeCell ref="H643:H644"/>
    <mergeCell ref="B645:E645"/>
    <mergeCell ref="B646:E646"/>
    <mergeCell ref="B647:E647"/>
    <mergeCell ref="B655:E656"/>
    <mergeCell ref="F624:F625"/>
    <mergeCell ref="B626:E626"/>
    <mergeCell ref="B627:E627"/>
    <mergeCell ref="B628:E628"/>
    <mergeCell ref="B629:E629"/>
    <mergeCell ref="B630:E630"/>
    <mergeCell ref="F610:F611"/>
    <mergeCell ref="B612:E612"/>
    <mergeCell ref="B613:E613"/>
    <mergeCell ref="B614:E614"/>
    <mergeCell ref="B631:E631"/>
    <mergeCell ref="B633:K633"/>
    <mergeCell ref="B617:E617"/>
    <mergeCell ref="B619:J619"/>
    <mergeCell ref="B621:K621"/>
    <mergeCell ref="B624:E625"/>
    <mergeCell ref="B615:E615"/>
    <mergeCell ref="B616:E616"/>
    <mergeCell ref="B600:E600"/>
    <mergeCell ref="B601:E601"/>
    <mergeCell ref="B602:E602"/>
    <mergeCell ref="B603:E603"/>
    <mergeCell ref="B604:E604"/>
    <mergeCell ref="B610:E611"/>
    <mergeCell ref="F597:F598"/>
    <mergeCell ref="B599:E599"/>
    <mergeCell ref="B577:E577"/>
    <mergeCell ref="B578:E578"/>
    <mergeCell ref="B588:E589"/>
    <mergeCell ref="F588:F589"/>
    <mergeCell ref="B590:E590"/>
    <mergeCell ref="B591:E591"/>
    <mergeCell ref="B592:E592"/>
    <mergeCell ref="B597:E598"/>
    <mergeCell ref="B559:E559"/>
    <mergeCell ref="B560:E560"/>
    <mergeCell ref="G588:G589"/>
    <mergeCell ref="H588:H589"/>
    <mergeCell ref="B573:E574"/>
    <mergeCell ref="F573:F574"/>
    <mergeCell ref="G573:G574"/>
    <mergeCell ref="H573:H574"/>
    <mergeCell ref="B575:E575"/>
    <mergeCell ref="B576:E576"/>
    <mergeCell ref="B561:E561"/>
    <mergeCell ref="B563:K563"/>
    <mergeCell ref="B545:E545"/>
    <mergeCell ref="B546:E546"/>
    <mergeCell ref="B547:E547"/>
    <mergeCell ref="B554:E555"/>
    <mergeCell ref="F554:F555"/>
    <mergeCell ref="B556:E556"/>
    <mergeCell ref="B557:E557"/>
    <mergeCell ref="B558:E558"/>
    <mergeCell ref="B537:E537"/>
    <mergeCell ref="B538:E538"/>
    <mergeCell ref="B543:E543"/>
    <mergeCell ref="B544:E544"/>
    <mergeCell ref="B539:E539"/>
    <mergeCell ref="B540:E540"/>
    <mergeCell ref="B541:E541"/>
    <mergeCell ref="B542:E542"/>
    <mergeCell ref="B525:E525"/>
    <mergeCell ref="B526:E526"/>
    <mergeCell ref="H534:H535"/>
    <mergeCell ref="B536:E536"/>
    <mergeCell ref="F534:F535"/>
    <mergeCell ref="G534:G535"/>
    <mergeCell ref="B527:E527"/>
    <mergeCell ref="B534:E535"/>
    <mergeCell ref="B503:E503"/>
    <mergeCell ref="B505:K505"/>
    <mergeCell ref="B521:E521"/>
    <mergeCell ref="B522:E522"/>
    <mergeCell ref="B523:E523"/>
    <mergeCell ref="B524:E524"/>
    <mergeCell ref="B517:E517"/>
    <mergeCell ref="B518:E518"/>
    <mergeCell ref="B519:E519"/>
    <mergeCell ref="B520:E520"/>
    <mergeCell ref="F496:F497"/>
    <mergeCell ref="G496:G497"/>
    <mergeCell ref="H496:H497"/>
    <mergeCell ref="B498:E498"/>
    <mergeCell ref="B515:E516"/>
    <mergeCell ref="F515:F516"/>
    <mergeCell ref="G515:G516"/>
    <mergeCell ref="H515:H516"/>
    <mergeCell ref="B501:E501"/>
    <mergeCell ref="B502:E502"/>
    <mergeCell ref="B499:E499"/>
    <mergeCell ref="B500:E500"/>
    <mergeCell ref="B483:E483"/>
    <mergeCell ref="B484:E484"/>
    <mergeCell ref="B485:E485"/>
    <mergeCell ref="B486:E486"/>
    <mergeCell ref="B487:E487"/>
    <mergeCell ref="B496:E497"/>
    <mergeCell ref="K474:K475"/>
    <mergeCell ref="B476:E476"/>
    <mergeCell ref="B474:E475"/>
    <mergeCell ref="F474:F475"/>
    <mergeCell ref="G474:G475"/>
    <mergeCell ref="H474:H475"/>
    <mergeCell ref="I474:I475"/>
    <mergeCell ref="J474:J475"/>
    <mergeCell ref="B461:C461"/>
    <mergeCell ref="B462:C462"/>
    <mergeCell ref="B463:C463"/>
    <mergeCell ref="B464:C464"/>
    <mergeCell ref="B481:E481"/>
    <mergeCell ref="B482:E482"/>
    <mergeCell ref="B477:E477"/>
    <mergeCell ref="B478:E478"/>
    <mergeCell ref="B479:E479"/>
    <mergeCell ref="B480:E480"/>
    <mergeCell ref="J449:J450"/>
    <mergeCell ref="B451:E451"/>
    <mergeCell ref="B452:E452"/>
    <mergeCell ref="F449:F450"/>
    <mergeCell ref="G449:G450"/>
    <mergeCell ref="H449:H450"/>
    <mergeCell ref="B453:E453"/>
    <mergeCell ref="B454:E454"/>
    <mergeCell ref="B439:E439"/>
    <mergeCell ref="B440:E440"/>
    <mergeCell ref="B449:E450"/>
    <mergeCell ref="I449:I450"/>
    <mergeCell ref="B437:E437"/>
    <mergeCell ref="B438:E438"/>
    <mergeCell ref="B422:E422"/>
    <mergeCell ref="B423:E423"/>
    <mergeCell ref="B424:E424"/>
    <mergeCell ref="B430:E431"/>
    <mergeCell ref="B433:E433"/>
    <mergeCell ref="B434:E434"/>
    <mergeCell ref="B435:E435"/>
    <mergeCell ref="B436:E436"/>
    <mergeCell ref="B432:E432"/>
    <mergeCell ref="B416:E416"/>
    <mergeCell ref="B417:E417"/>
    <mergeCell ref="B418:E418"/>
    <mergeCell ref="B419:E419"/>
    <mergeCell ref="B420:E420"/>
    <mergeCell ref="B421:E421"/>
    <mergeCell ref="I406:I407"/>
    <mergeCell ref="B408:E408"/>
    <mergeCell ref="B409:E409"/>
    <mergeCell ref="G406:G407"/>
    <mergeCell ref="F430:F431"/>
    <mergeCell ref="B414:E415"/>
    <mergeCell ref="F414:F415"/>
    <mergeCell ref="H390:H391"/>
    <mergeCell ref="B392:E392"/>
    <mergeCell ref="B397:E397"/>
    <mergeCell ref="B398:E398"/>
    <mergeCell ref="B399:E399"/>
    <mergeCell ref="B406:E407"/>
    <mergeCell ref="F406:F407"/>
    <mergeCell ref="B396:E396"/>
    <mergeCell ref="H406:H407"/>
    <mergeCell ref="K393:K394"/>
    <mergeCell ref="G374:G375"/>
    <mergeCell ref="H374:H375"/>
    <mergeCell ref="B377:E377"/>
    <mergeCell ref="B378:E378"/>
    <mergeCell ref="B379:E379"/>
    <mergeCell ref="J389:K392"/>
    <mergeCell ref="B390:E391"/>
    <mergeCell ref="F390:F391"/>
    <mergeCell ref="G390:G391"/>
    <mergeCell ref="G358:G359"/>
    <mergeCell ref="B395:E395"/>
    <mergeCell ref="B394:E394"/>
    <mergeCell ref="B381:K381"/>
    <mergeCell ref="B384:K384"/>
    <mergeCell ref="B376:E376"/>
    <mergeCell ref="B360:E360"/>
    <mergeCell ref="B361:E361"/>
    <mergeCell ref="B393:E393"/>
    <mergeCell ref="J393:J394"/>
    <mergeCell ref="B363:E363"/>
    <mergeCell ref="B364:E364"/>
    <mergeCell ref="B366:K366"/>
    <mergeCell ref="B369:K369"/>
    <mergeCell ref="B374:E375"/>
    <mergeCell ref="F374:F375"/>
    <mergeCell ref="I345:I346"/>
    <mergeCell ref="B362:E362"/>
    <mergeCell ref="B349:E349"/>
    <mergeCell ref="B350:E350"/>
    <mergeCell ref="B351:E351"/>
    <mergeCell ref="B358:E359"/>
    <mergeCell ref="H358:H359"/>
    <mergeCell ref="I358:I359"/>
    <mergeCell ref="B347:E347"/>
    <mergeCell ref="F358:F359"/>
    <mergeCell ref="B348:E348"/>
    <mergeCell ref="B332:E332"/>
    <mergeCell ref="B333:E333"/>
    <mergeCell ref="B334:E334"/>
    <mergeCell ref="B335:E335"/>
    <mergeCell ref="B336:E336"/>
    <mergeCell ref="B338:K338"/>
    <mergeCell ref="B345:E346"/>
    <mergeCell ref="F345:F346"/>
    <mergeCell ref="G345:G346"/>
    <mergeCell ref="B315:E315"/>
    <mergeCell ref="B316:E316"/>
    <mergeCell ref="B319:E319"/>
    <mergeCell ref="B321:K321"/>
    <mergeCell ref="B330:E331"/>
    <mergeCell ref="F330:F331"/>
    <mergeCell ref="G330:G331"/>
    <mergeCell ref="H330:H331"/>
    <mergeCell ref="G309:G310"/>
    <mergeCell ref="H309:H310"/>
    <mergeCell ref="B311:E311"/>
    <mergeCell ref="B312:E312"/>
    <mergeCell ref="B317:E317"/>
    <mergeCell ref="B318:E318"/>
    <mergeCell ref="B309:E310"/>
    <mergeCell ref="F309:F310"/>
    <mergeCell ref="B313:E313"/>
    <mergeCell ref="B314:E314"/>
    <mergeCell ref="B304:K304"/>
    <mergeCell ref="B293:E294"/>
    <mergeCell ref="F293:F294"/>
    <mergeCell ref="G293:G294"/>
    <mergeCell ref="H293:H294"/>
    <mergeCell ref="B295:E295"/>
    <mergeCell ref="B296:E296"/>
    <mergeCell ref="B297:E297"/>
    <mergeCell ref="B298:E298"/>
    <mergeCell ref="B299:E299"/>
    <mergeCell ref="B279:E279"/>
    <mergeCell ref="B280:E280"/>
    <mergeCell ref="B281:E281"/>
    <mergeCell ref="B302:K302"/>
    <mergeCell ref="B300:E300"/>
    <mergeCell ref="B282:E282"/>
    <mergeCell ref="B283:E283"/>
    <mergeCell ref="B276:E277"/>
    <mergeCell ref="F276:F277"/>
    <mergeCell ref="I276:I277"/>
    <mergeCell ref="B278:E278"/>
    <mergeCell ref="B266:E266"/>
    <mergeCell ref="B267:E267"/>
    <mergeCell ref="B268:E268"/>
    <mergeCell ref="B270:K270"/>
    <mergeCell ref="B254:E254"/>
    <mergeCell ref="B261:E262"/>
    <mergeCell ref="F261:F262"/>
    <mergeCell ref="G261:G262"/>
    <mergeCell ref="H261:H262"/>
    <mergeCell ref="B263:E263"/>
    <mergeCell ref="B246:E247"/>
    <mergeCell ref="F246:F247"/>
    <mergeCell ref="G246:G247"/>
    <mergeCell ref="I246:I247"/>
    <mergeCell ref="B264:E264"/>
    <mergeCell ref="B265:E265"/>
    <mergeCell ref="B250:E250"/>
    <mergeCell ref="B251:E251"/>
    <mergeCell ref="B252:E252"/>
    <mergeCell ref="B253:E253"/>
    <mergeCell ref="G228:G229"/>
    <mergeCell ref="H228:H229"/>
    <mergeCell ref="B248:E248"/>
    <mergeCell ref="B249:E249"/>
    <mergeCell ref="B232:E232"/>
    <mergeCell ref="B233:E233"/>
    <mergeCell ref="B234:E234"/>
    <mergeCell ref="B235:E235"/>
    <mergeCell ref="B236:E236"/>
    <mergeCell ref="B239:K239"/>
    <mergeCell ref="B230:E230"/>
    <mergeCell ref="B231:E231"/>
    <mergeCell ref="B215:C215"/>
    <mergeCell ref="B216:C216"/>
    <mergeCell ref="B217:C217"/>
    <mergeCell ref="B219:K219"/>
    <mergeCell ref="B221:I221"/>
    <mergeCell ref="B223:I223"/>
    <mergeCell ref="B228:E229"/>
    <mergeCell ref="F228:F229"/>
    <mergeCell ref="I197:I198"/>
    <mergeCell ref="B199:E199"/>
    <mergeCell ref="B200:E200"/>
    <mergeCell ref="B201:E201"/>
    <mergeCell ref="F197:F198"/>
    <mergeCell ref="G197:G198"/>
    <mergeCell ref="B190:C190"/>
    <mergeCell ref="B197:E198"/>
    <mergeCell ref="B213:C213"/>
    <mergeCell ref="B214:C214"/>
    <mergeCell ref="B202:E202"/>
    <mergeCell ref="B203:E203"/>
    <mergeCell ref="B204:E204"/>
    <mergeCell ref="B208:K208"/>
    <mergeCell ref="B211:C211"/>
    <mergeCell ref="B212:C212"/>
    <mergeCell ref="B182:K182"/>
    <mergeCell ref="B183:I183"/>
    <mergeCell ref="B188:C188"/>
    <mergeCell ref="B189:C189"/>
    <mergeCell ref="B186:F186"/>
    <mergeCell ref="B187:C187"/>
    <mergeCell ref="H163:I163"/>
    <mergeCell ref="E164:F164"/>
    <mergeCell ref="B175:E175"/>
    <mergeCell ref="B177:J177"/>
    <mergeCell ref="B178:J178"/>
    <mergeCell ref="B180:K180"/>
    <mergeCell ref="B171:E171"/>
    <mergeCell ref="B172:E172"/>
    <mergeCell ref="B173:E173"/>
    <mergeCell ref="B174:E174"/>
    <mergeCell ref="B166:I166"/>
    <mergeCell ref="H164:I164"/>
    <mergeCell ref="B168:I168"/>
    <mergeCell ref="A157:B157"/>
    <mergeCell ref="F157:G157"/>
    <mergeCell ref="I157:K157"/>
    <mergeCell ref="B159:K159"/>
    <mergeCell ref="B161:K161"/>
    <mergeCell ref="G162:I162"/>
    <mergeCell ref="E163:F163"/>
    <mergeCell ref="A155:B155"/>
    <mergeCell ref="F155:G155"/>
    <mergeCell ref="I155:K155"/>
    <mergeCell ref="A156:B156"/>
    <mergeCell ref="F156:G156"/>
    <mergeCell ref="I156:K156"/>
    <mergeCell ref="F151:G151"/>
    <mergeCell ref="I151:K151"/>
    <mergeCell ref="A152:B152"/>
    <mergeCell ref="F152:G152"/>
    <mergeCell ref="I152:K152"/>
    <mergeCell ref="A153:K153"/>
    <mergeCell ref="F147:G147"/>
    <mergeCell ref="I147:K147"/>
    <mergeCell ref="A148:K148"/>
    <mergeCell ref="A154:B154"/>
    <mergeCell ref="F154:G154"/>
    <mergeCell ref="I154:K154"/>
    <mergeCell ref="A150:B150"/>
    <mergeCell ref="F150:G150"/>
    <mergeCell ref="I150:K150"/>
    <mergeCell ref="A151:B151"/>
    <mergeCell ref="A149:B149"/>
    <mergeCell ref="F149:G149"/>
    <mergeCell ref="I149:K149"/>
    <mergeCell ref="A145:B145"/>
    <mergeCell ref="F145:G145"/>
    <mergeCell ref="I145:K145"/>
    <mergeCell ref="A146:B146"/>
    <mergeCell ref="F146:G146"/>
    <mergeCell ref="I146:K146"/>
    <mergeCell ref="A147:B147"/>
    <mergeCell ref="E139:F139"/>
    <mergeCell ref="G139:I139"/>
    <mergeCell ref="B141:K141"/>
    <mergeCell ref="G142:K142"/>
    <mergeCell ref="A143:B143"/>
    <mergeCell ref="F143:G143"/>
    <mergeCell ref="I143:K143"/>
    <mergeCell ref="B137:D137"/>
    <mergeCell ref="E137:F137"/>
    <mergeCell ref="G137:I137"/>
    <mergeCell ref="A144:B144"/>
    <mergeCell ref="F144:G144"/>
    <mergeCell ref="I144:K144"/>
    <mergeCell ref="B138:D138"/>
    <mergeCell ref="E138:F138"/>
    <mergeCell ref="G138:I138"/>
    <mergeCell ref="B139:D139"/>
    <mergeCell ref="B135:D135"/>
    <mergeCell ref="E135:F135"/>
    <mergeCell ref="G135:I135"/>
    <mergeCell ref="B136:D136"/>
    <mergeCell ref="E136:F136"/>
    <mergeCell ref="G136:I136"/>
    <mergeCell ref="B133:D133"/>
    <mergeCell ref="E133:F133"/>
    <mergeCell ref="G133:I133"/>
    <mergeCell ref="B134:D134"/>
    <mergeCell ref="E134:F134"/>
    <mergeCell ref="G134:I134"/>
    <mergeCell ref="B130:D130"/>
    <mergeCell ref="E130:F130"/>
    <mergeCell ref="G130:I130"/>
    <mergeCell ref="B132:D132"/>
    <mergeCell ref="E132:F132"/>
    <mergeCell ref="G132:I132"/>
    <mergeCell ref="B122:K122"/>
    <mergeCell ref="C123:K123"/>
    <mergeCell ref="C124:K124"/>
    <mergeCell ref="C125:K125"/>
    <mergeCell ref="C126:K126"/>
    <mergeCell ref="C128:K128"/>
    <mergeCell ref="B105:K105"/>
    <mergeCell ref="B107:K107"/>
    <mergeCell ref="B109:K109"/>
    <mergeCell ref="B111:K111"/>
    <mergeCell ref="B113:K113"/>
    <mergeCell ref="B131:D131"/>
    <mergeCell ref="E131:F131"/>
    <mergeCell ref="G131:I131"/>
    <mergeCell ref="B118:K118"/>
    <mergeCell ref="B120:K120"/>
    <mergeCell ref="B88:L88"/>
    <mergeCell ref="B90:L90"/>
    <mergeCell ref="B91:L91"/>
    <mergeCell ref="B115:K115"/>
    <mergeCell ref="B117:K117"/>
    <mergeCell ref="B96:K96"/>
    <mergeCell ref="B98:K98"/>
    <mergeCell ref="B99:K99"/>
    <mergeCell ref="B101:K101"/>
    <mergeCell ref="B103:K103"/>
    <mergeCell ref="F81:F82"/>
    <mergeCell ref="B93:L93"/>
    <mergeCell ref="B94:L94"/>
    <mergeCell ref="B83:C83"/>
    <mergeCell ref="D83:E83"/>
    <mergeCell ref="B84:C84"/>
    <mergeCell ref="D84:E84"/>
    <mergeCell ref="B85:C85"/>
    <mergeCell ref="D85:E85"/>
    <mergeCell ref="B87:L87"/>
    <mergeCell ref="I81:I82"/>
    <mergeCell ref="J81:J82"/>
    <mergeCell ref="K81:K82"/>
    <mergeCell ref="G81:G82"/>
    <mergeCell ref="H81:H82"/>
    <mergeCell ref="B78:K78"/>
    <mergeCell ref="B80:E80"/>
    <mergeCell ref="B82:C82"/>
    <mergeCell ref="D82:E82"/>
    <mergeCell ref="B81:E81"/>
    <mergeCell ref="B76:C76"/>
    <mergeCell ref="L73:L74"/>
    <mergeCell ref="B74:C74"/>
    <mergeCell ref="D74:E74"/>
    <mergeCell ref="B71:K71"/>
    <mergeCell ref="B73:E73"/>
    <mergeCell ref="F73:G73"/>
    <mergeCell ref="H73:I73"/>
    <mergeCell ref="K73:K74"/>
    <mergeCell ref="D76:E76"/>
    <mergeCell ref="B69:C69"/>
    <mergeCell ref="D69:E69"/>
    <mergeCell ref="B75:C75"/>
    <mergeCell ref="D75:E75"/>
    <mergeCell ref="B67:E67"/>
    <mergeCell ref="F67:G67"/>
    <mergeCell ref="B70:C70"/>
    <mergeCell ref="D70:E70"/>
    <mergeCell ref="B61:K61"/>
    <mergeCell ref="B63:K63"/>
    <mergeCell ref="B65:K65"/>
    <mergeCell ref="B58:K58"/>
    <mergeCell ref="B59:K59"/>
    <mergeCell ref="L67:L68"/>
    <mergeCell ref="B68:C68"/>
    <mergeCell ref="D68:E68"/>
    <mergeCell ref="H67:I67"/>
    <mergeCell ref="K67:K68"/>
    <mergeCell ref="C50:K50"/>
    <mergeCell ref="C51:K51"/>
    <mergeCell ref="C52:K52"/>
    <mergeCell ref="C53:K53"/>
    <mergeCell ref="B55:K55"/>
    <mergeCell ref="B57:K57"/>
    <mergeCell ref="B33:D34"/>
    <mergeCell ref="E33:H34"/>
    <mergeCell ref="I33:I34"/>
    <mergeCell ref="J33:J34"/>
    <mergeCell ref="B60:K60"/>
    <mergeCell ref="C45:K45"/>
    <mergeCell ref="C46:K46"/>
    <mergeCell ref="B48:K48"/>
    <mergeCell ref="C49:K49"/>
    <mergeCell ref="C43:K43"/>
    <mergeCell ref="B36:K36"/>
    <mergeCell ref="B29:H29"/>
    <mergeCell ref="I29:I30"/>
    <mergeCell ref="J29:J30"/>
    <mergeCell ref="B30:D30"/>
    <mergeCell ref="E30:H30"/>
    <mergeCell ref="B31:D32"/>
    <mergeCell ref="E31:H32"/>
    <mergeCell ref="I31:I32"/>
    <mergeCell ref="J31:J32"/>
    <mergeCell ref="C42:K42"/>
    <mergeCell ref="B37:K37"/>
    <mergeCell ref="B38:K38"/>
    <mergeCell ref="B40:K40"/>
    <mergeCell ref="B20:K20"/>
    <mergeCell ref="B22:K22"/>
    <mergeCell ref="B25:K25"/>
    <mergeCell ref="B27:K27"/>
    <mergeCell ref="B23:K23"/>
    <mergeCell ref="B24:K24"/>
    <mergeCell ref="A12:K12"/>
    <mergeCell ref="B15:E15"/>
    <mergeCell ref="B17:K17"/>
    <mergeCell ref="B19:K19"/>
    <mergeCell ref="A7:D7"/>
    <mergeCell ref="E7:K7"/>
    <mergeCell ref="A10:K10"/>
    <mergeCell ref="A11:K11"/>
    <mergeCell ref="A5:D5"/>
    <mergeCell ref="E5:K5"/>
    <mergeCell ref="A1:E1"/>
    <mergeCell ref="F1:K1"/>
    <mergeCell ref="A2:E2"/>
    <mergeCell ref="F2:K2"/>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C49" sqref="C49"/>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G233"/>
  <sheetViews>
    <sheetView view="pageBreakPreview" zoomScaleNormal="105" zoomScaleSheetLayoutView="100" zoomScalePageLayoutView="0" workbookViewId="0" topLeftCell="A190">
      <selection activeCell="F206" sqref="F206"/>
    </sheetView>
  </sheetViews>
  <sheetFormatPr defaultColWidth="11.375" defaultRowHeight="12.75" outlineLevelRow="2"/>
  <cols>
    <col min="1" max="1" width="5.625" style="21" customWidth="1"/>
    <col min="2" max="2" width="4.125" style="2" customWidth="1"/>
    <col min="3" max="3" width="53.75390625" style="1" customWidth="1"/>
    <col min="4" max="4" width="14.375" style="1" customWidth="1"/>
    <col min="5" max="5" width="12.375" style="1" customWidth="1"/>
    <col min="6" max="6" width="14.375" style="1" bestFit="1" customWidth="1"/>
    <col min="7" max="7" width="13.625" style="1" bestFit="1" customWidth="1"/>
    <col min="8" max="16384" width="11.375" style="1" customWidth="1"/>
  </cols>
  <sheetData>
    <row r="1" spans="3:6" ht="15" customHeight="1">
      <c r="C1" s="50" t="str">
        <f>+'Előlap(éves)'!C1</f>
        <v>12590395-4110-113-01.</v>
      </c>
      <c r="F1" s="52" t="s">
        <v>792</v>
      </c>
    </row>
    <row r="2" spans="1:3" s="16" customFormat="1" ht="12.75" customHeight="1">
      <c r="A2" s="22"/>
      <c r="B2" s="17"/>
      <c r="C2" s="19" t="s">
        <v>710</v>
      </c>
    </row>
    <row r="3" spans="1:3" s="16" customFormat="1" ht="12.75" customHeight="1">
      <c r="A3" s="22"/>
      <c r="B3" s="17"/>
      <c r="C3" s="19"/>
    </row>
    <row r="4" spans="1:2" s="16" customFormat="1" ht="12.75" customHeight="1">
      <c r="A4" s="22"/>
      <c r="B4" s="17"/>
    </row>
    <row r="5" spans="1:3" s="16" customFormat="1" ht="12.75" customHeight="1">
      <c r="A5" s="22"/>
      <c r="B5" s="17"/>
      <c r="C5" s="17"/>
    </row>
    <row r="6" spans="3:5" s="3" customFormat="1" ht="15" customHeight="1">
      <c r="C6" s="51" t="str">
        <f>+'Előlap(éves)'!C6</f>
        <v>01-09-879212</v>
      </c>
      <c r="D6" s="4"/>
      <c r="E6" s="4"/>
    </row>
    <row r="7" ht="12.75" customHeight="1">
      <c r="C7" s="18" t="s">
        <v>711</v>
      </c>
    </row>
    <row r="8" ht="12.75" customHeight="1">
      <c r="C8" s="2"/>
    </row>
    <row r="9" ht="12.75" customHeight="1">
      <c r="C9" s="2"/>
    </row>
    <row r="10" ht="12.75" customHeight="1">
      <c r="C10" s="2"/>
    </row>
    <row r="11" spans="1:3" s="5" customFormat="1" ht="17.25" customHeight="1">
      <c r="A11" s="23"/>
      <c r="B11" s="116"/>
      <c r="C11" s="606" t="str">
        <f>+'Előlap(éves)'!D14</f>
        <v>ÚJFÖLD Kft.</v>
      </c>
    </row>
    <row r="12" ht="12.75" customHeight="1">
      <c r="C12" s="21" t="s">
        <v>791</v>
      </c>
    </row>
    <row r="13" ht="12.75" customHeight="1"/>
    <row r="14" spans="1:6" ht="12.75" customHeight="1" thickBot="1">
      <c r="A14" s="22"/>
      <c r="B14" s="17"/>
      <c r="C14" s="16"/>
      <c r="D14" s="16"/>
      <c r="E14" s="16"/>
      <c r="F14" s="56" t="s">
        <v>641</v>
      </c>
    </row>
    <row r="15" spans="1:6" ht="19.5" customHeight="1">
      <c r="A15" s="759" t="s">
        <v>809</v>
      </c>
      <c r="B15" s="182"/>
      <c r="C15" s="755" t="s">
        <v>712</v>
      </c>
      <c r="D15" s="761">
        <v>41274</v>
      </c>
      <c r="E15" s="763" t="s">
        <v>772</v>
      </c>
      <c r="F15" s="761">
        <v>41639</v>
      </c>
    </row>
    <row r="16" spans="1:6" ht="19.5" customHeight="1">
      <c r="A16" s="760"/>
      <c r="B16" s="48"/>
      <c r="C16" s="756"/>
      <c r="D16" s="762"/>
      <c r="E16" s="764"/>
      <c r="F16" s="762"/>
    </row>
    <row r="17" spans="1:6" ht="12" customHeight="1" thickBot="1">
      <c r="A17" s="137" t="s">
        <v>797</v>
      </c>
      <c r="B17" s="46"/>
      <c r="C17" s="26" t="s">
        <v>793</v>
      </c>
      <c r="D17" s="25" t="s">
        <v>794</v>
      </c>
      <c r="E17" s="25" t="s">
        <v>795</v>
      </c>
      <c r="F17" s="144" t="s">
        <v>796</v>
      </c>
    </row>
    <row r="18" spans="1:6" ht="13.5" thickBot="1">
      <c r="A18" s="79" t="s">
        <v>798</v>
      </c>
      <c r="B18" s="28" t="s">
        <v>755</v>
      </c>
      <c r="C18" s="29" t="s">
        <v>837</v>
      </c>
      <c r="D18" s="30">
        <f>SUM(D19+D27+D35)</f>
        <v>0</v>
      </c>
      <c r="E18" s="30"/>
      <c r="F18" s="183">
        <f>SUM(F19+F27+F35)</f>
        <v>0</v>
      </c>
    </row>
    <row r="19" spans="1:6" ht="13.5" outlineLevel="1" thickBot="1">
      <c r="A19" s="27" t="s">
        <v>799</v>
      </c>
      <c r="B19" s="31" t="s">
        <v>672</v>
      </c>
      <c r="C19" s="29" t="s">
        <v>936</v>
      </c>
      <c r="D19" s="30">
        <f>SUM(D20:D26)</f>
        <v>0</v>
      </c>
      <c r="E19" s="30"/>
      <c r="F19" s="183">
        <f>SUM(F20:F26)</f>
        <v>0</v>
      </c>
    </row>
    <row r="20" spans="1:6" ht="12.75" outlineLevel="2">
      <c r="A20" s="173" t="s">
        <v>800</v>
      </c>
      <c r="B20" s="32" t="s">
        <v>798</v>
      </c>
      <c r="C20" s="33" t="s">
        <v>904</v>
      </c>
      <c r="D20" s="34">
        <v>0</v>
      </c>
      <c r="E20" s="34"/>
      <c r="F20" s="184">
        <v>0</v>
      </c>
    </row>
    <row r="21" spans="1:6" ht="12.75" outlineLevel="2">
      <c r="A21" s="174" t="s">
        <v>801</v>
      </c>
      <c r="B21" s="35" t="s">
        <v>799</v>
      </c>
      <c r="C21" s="36" t="s">
        <v>905</v>
      </c>
      <c r="D21" s="37">
        <v>0</v>
      </c>
      <c r="E21" s="37"/>
      <c r="F21" s="185">
        <v>0</v>
      </c>
    </row>
    <row r="22" spans="1:6" ht="12.75" outlineLevel="2">
      <c r="A22" s="174" t="s">
        <v>802</v>
      </c>
      <c r="B22" s="38" t="s">
        <v>800</v>
      </c>
      <c r="C22" s="36" t="s">
        <v>906</v>
      </c>
      <c r="D22" s="37">
        <v>0</v>
      </c>
      <c r="E22" s="37"/>
      <c r="F22" s="185">
        <v>0</v>
      </c>
    </row>
    <row r="23" spans="1:6" ht="12.75" outlineLevel="2">
      <c r="A23" s="174" t="s">
        <v>803</v>
      </c>
      <c r="B23" s="38" t="s">
        <v>801</v>
      </c>
      <c r="C23" s="36" t="s">
        <v>907</v>
      </c>
      <c r="D23" s="37">
        <v>0</v>
      </c>
      <c r="E23" s="37"/>
      <c r="F23" s="185">
        <v>0</v>
      </c>
    </row>
    <row r="24" spans="1:6" ht="12.75" outlineLevel="2">
      <c r="A24" s="174" t="s">
        <v>804</v>
      </c>
      <c r="B24" s="35" t="s">
        <v>802</v>
      </c>
      <c r="C24" s="36" t="s">
        <v>908</v>
      </c>
      <c r="D24" s="37">
        <v>0</v>
      </c>
      <c r="E24" s="37"/>
      <c r="F24" s="185">
        <v>0</v>
      </c>
    </row>
    <row r="25" spans="1:6" ht="12.75" outlineLevel="2">
      <c r="A25" s="174" t="s">
        <v>805</v>
      </c>
      <c r="B25" s="35" t="s">
        <v>803</v>
      </c>
      <c r="C25" s="39" t="s">
        <v>909</v>
      </c>
      <c r="D25" s="37">
        <v>0</v>
      </c>
      <c r="E25" s="37"/>
      <c r="F25" s="185">
        <v>0</v>
      </c>
    </row>
    <row r="26" spans="1:6" ht="13.5" outlineLevel="2" thickBot="1">
      <c r="A26" s="175" t="s">
        <v>806</v>
      </c>
      <c r="B26" s="40" t="s">
        <v>804</v>
      </c>
      <c r="C26" s="41" t="s">
        <v>910</v>
      </c>
      <c r="D26" s="42">
        <v>0</v>
      </c>
      <c r="E26" s="42"/>
      <c r="F26" s="186">
        <v>0</v>
      </c>
    </row>
    <row r="27" spans="1:6" ht="13.5" outlineLevel="1" thickBot="1">
      <c r="A27" s="27" t="s">
        <v>722</v>
      </c>
      <c r="B27" s="31" t="s">
        <v>690</v>
      </c>
      <c r="C27" s="29" t="s">
        <v>935</v>
      </c>
      <c r="D27" s="43">
        <f>SUM(D28:D34)</f>
        <v>0</v>
      </c>
      <c r="E27" s="43"/>
      <c r="F27" s="187">
        <f>SUM(F28:F34)</f>
        <v>0</v>
      </c>
    </row>
    <row r="28" spans="1:6" ht="12.75" outlineLevel="2">
      <c r="A28" s="173" t="s">
        <v>723</v>
      </c>
      <c r="B28" s="44" t="s">
        <v>798</v>
      </c>
      <c r="C28" s="33" t="s">
        <v>911</v>
      </c>
      <c r="D28" s="34">
        <v>0</v>
      </c>
      <c r="E28" s="34"/>
      <c r="F28" s="184">
        <v>0</v>
      </c>
    </row>
    <row r="29" spans="1:6" ht="12.75" outlineLevel="2">
      <c r="A29" s="156" t="s">
        <v>724</v>
      </c>
      <c r="B29" s="40" t="s">
        <v>799</v>
      </c>
      <c r="C29" s="41" t="s">
        <v>912</v>
      </c>
      <c r="D29" s="37">
        <v>0</v>
      </c>
      <c r="E29" s="37"/>
      <c r="F29" s="185">
        <v>0</v>
      </c>
    </row>
    <row r="30" spans="1:6" ht="12.75" outlineLevel="2">
      <c r="A30" s="156" t="s">
        <v>725</v>
      </c>
      <c r="B30" s="35" t="s">
        <v>800</v>
      </c>
      <c r="C30" s="36" t="s">
        <v>913</v>
      </c>
      <c r="D30" s="37">
        <v>0</v>
      </c>
      <c r="E30" s="37"/>
      <c r="F30" s="185">
        <v>0</v>
      </c>
    </row>
    <row r="31" spans="1:6" ht="12.75" outlineLevel="2">
      <c r="A31" s="156" t="s">
        <v>726</v>
      </c>
      <c r="B31" s="44" t="s">
        <v>801</v>
      </c>
      <c r="C31" s="45" t="s">
        <v>914</v>
      </c>
      <c r="D31" s="37">
        <v>0</v>
      </c>
      <c r="E31" s="37"/>
      <c r="F31" s="185">
        <v>0</v>
      </c>
    </row>
    <row r="32" spans="1:6" ht="12.75" outlineLevel="2">
      <c r="A32" s="156" t="s">
        <v>727</v>
      </c>
      <c r="B32" s="35" t="s">
        <v>802</v>
      </c>
      <c r="C32" s="36" t="s">
        <v>915</v>
      </c>
      <c r="D32" s="37">
        <v>0</v>
      </c>
      <c r="E32" s="37"/>
      <c r="F32" s="185">
        <v>0</v>
      </c>
    </row>
    <row r="33" spans="1:6" ht="12.75" outlineLevel="2">
      <c r="A33" s="156" t="s">
        <v>728</v>
      </c>
      <c r="B33" s="44" t="s">
        <v>803</v>
      </c>
      <c r="C33" s="45" t="s">
        <v>916</v>
      </c>
      <c r="D33" s="37">
        <v>0</v>
      </c>
      <c r="E33" s="37"/>
      <c r="F33" s="185">
        <v>0</v>
      </c>
    </row>
    <row r="34" spans="1:6" ht="13.5" outlineLevel="2" thickBot="1">
      <c r="A34" s="160" t="s">
        <v>729</v>
      </c>
      <c r="B34" s="40" t="s">
        <v>804</v>
      </c>
      <c r="C34" s="41" t="s">
        <v>917</v>
      </c>
      <c r="D34" s="42">
        <v>0</v>
      </c>
      <c r="E34" s="42"/>
      <c r="F34" s="186">
        <v>0</v>
      </c>
    </row>
    <row r="35" spans="1:6" ht="13.5" outlineLevel="1" thickBot="1">
      <c r="A35" s="47" t="s">
        <v>730</v>
      </c>
      <c r="B35" s="31" t="s">
        <v>694</v>
      </c>
      <c r="C35" s="29" t="s">
        <v>934</v>
      </c>
      <c r="D35" s="43">
        <f>SUM(D36:D42)</f>
        <v>0</v>
      </c>
      <c r="E35" s="43"/>
      <c r="F35" s="187">
        <f>SUM(F36:F42)</f>
        <v>0</v>
      </c>
    </row>
    <row r="36" spans="1:6" ht="12.75" outlineLevel="2">
      <c r="A36" s="166" t="s">
        <v>731</v>
      </c>
      <c r="B36" s="32" t="s">
        <v>798</v>
      </c>
      <c r="C36" s="33" t="s">
        <v>918</v>
      </c>
      <c r="D36" s="34">
        <v>0</v>
      </c>
      <c r="E36" s="34"/>
      <c r="F36" s="184">
        <v>0</v>
      </c>
    </row>
    <row r="37" spans="1:6" ht="12.75" outlineLevel="2">
      <c r="A37" s="156" t="s">
        <v>732</v>
      </c>
      <c r="B37" s="44" t="s">
        <v>799</v>
      </c>
      <c r="C37" s="45" t="s">
        <v>919</v>
      </c>
      <c r="D37" s="37">
        <v>0</v>
      </c>
      <c r="E37" s="37"/>
      <c r="F37" s="185">
        <v>0</v>
      </c>
    </row>
    <row r="38" spans="1:6" ht="12.75" outlineLevel="2">
      <c r="A38" s="156" t="s">
        <v>733</v>
      </c>
      <c r="B38" s="35" t="s">
        <v>800</v>
      </c>
      <c r="C38" s="36" t="s">
        <v>920</v>
      </c>
      <c r="D38" s="37">
        <v>0</v>
      </c>
      <c r="E38" s="37"/>
      <c r="F38" s="185">
        <v>0</v>
      </c>
    </row>
    <row r="39" spans="1:6" ht="12.75" customHeight="1" outlineLevel="2">
      <c r="A39" s="188" t="s">
        <v>734</v>
      </c>
      <c r="B39" s="44" t="s">
        <v>801</v>
      </c>
      <c r="C39" s="49" t="s">
        <v>921</v>
      </c>
      <c r="D39" s="37">
        <v>0</v>
      </c>
      <c r="E39" s="37"/>
      <c r="F39" s="185">
        <v>0</v>
      </c>
    </row>
    <row r="40" spans="1:6" ht="12.75" outlineLevel="2">
      <c r="A40" s="156" t="s">
        <v>735</v>
      </c>
      <c r="B40" s="35" t="s">
        <v>802</v>
      </c>
      <c r="C40" s="36" t="s">
        <v>922</v>
      </c>
      <c r="D40" s="37">
        <v>0</v>
      </c>
      <c r="E40" s="37"/>
      <c r="F40" s="185">
        <v>0</v>
      </c>
    </row>
    <row r="41" spans="1:6" ht="12.75" outlineLevel="2">
      <c r="A41" s="156" t="s">
        <v>807</v>
      </c>
      <c r="B41" s="35" t="s">
        <v>803</v>
      </c>
      <c r="C41" s="45" t="s">
        <v>923</v>
      </c>
      <c r="D41" s="37">
        <v>0</v>
      </c>
      <c r="E41" s="37"/>
      <c r="F41" s="185">
        <v>0</v>
      </c>
    </row>
    <row r="42" spans="1:6" ht="13.5" outlineLevel="2" thickBot="1">
      <c r="A42" s="189" t="s">
        <v>808</v>
      </c>
      <c r="B42" s="190" t="s">
        <v>804</v>
      </c>
      <c r="C42" s="191" t="s">
        <v>924</v>
      </c>
      <c r="D42" s="192">
        <v>0</v>
      </c>
      <c r="E42" s="192"/>
      <c r="F42" s="193">
        <v>0</v>
      </c>
    </row>
    <row r="43" spans="2:6" ht="12.75">
      <c r="B43" s="24"/>
      <c r="C43" s="7"/>
      <c r="D43" s="8"/>
      <c r="E43" s="8"/>
      <c r="F43" s="8"/>
    </row>
    <row r="44" spans="2:6" ht="12.75">
      <c r="B44" s="24"/>
      <c r="C44" s="11"/>
      <c r="D44" s="12"/>
      <c r="E44" s="12"/>
      <c r="F44" s="8"/>
    </row>
    <row r="45" spans="2:6" ht="12.75">
      <c r="B45" s="24"/>
      <c r="C45" s="11"/>
      <c r="D45" s="12"/>
      <c r="E45" s="12"/>
      <c r="F45" s="8"/>
    </row>
    <row r="46" spans="2:6" ht="12.75">
      <c r="B46" s="24"/>
      <c r="C46" s="11"/>
      <c r="D46" s="12"/>
      <c r="E46" s="12"/>
      <c r="F46" s="8"/>
    </row>
    <row r="47" spans="2:6" ht="12.75">
      <c r="B47" s="24"/>
      <c r="C47" s="11"/>
      <c r="D47" s="12"/>
      <c r="E47" s="12"/>
      <c r="F47" s="8"/>
    </row>
    <row r="48" spans="2:6" ht="12.75">
      <c r="B48" s="24"/>
      <c r="C48" s="11"/>
      <c r="D48" s="12"/>
      <c r="E48" s="12"/>
      <c r="F48" s="8"/>
    </row>
    <row r="49" spans="2:6" ht="12.75">
      <c r="B49" s="24"/>
      <c r="C49" s="11"/>
      <c r="D49" s="12"/>
      <c r="E49" s="12"/>
      <c r="F49" s="8"/>
    </row>
    <row r="50" spans="2:6" ht="12.75">
      <c r="B50" s="24"/>
      <c r="C50" s="11"/>
      <c r="D50" s="12"/>
      <c r="E50" s="12"/>
      <c r="F50" s="8"/>
    </row>
    <row r="51" spans="2:6" ht="12.75">
      <c r="B51" s="24"/>
      <c r="C51" s="10"/>
      <c r="E51" s="13"/>
      <c r="F51" s="8"/>
    </row>
    <row r="52" spans="2:6" ht="12.75">
      <c r="B52" s="24"/>
      <c r="C52" s="10"/>
      <c r="E52" s="14"/>
      <c r="F52" s="8"/>
    </row>
    <row r="53" spans="1:6" ht="12.75">
      <c r="A53" s="18" t="str">
        <f>+'Előlap(éves)'!B52</f>
        <v>Kelt: </v>
      </c>
      <c r="B53" s="1"/>
      <c r="C53" s="18" t="str">
        <f>'Előlap(éves)'!C52</f>
        <v>Budapest, 2014.02.25</v>
      </c>
      <c r="D53" s="55"/>
      <c r="E53" s="98" t="s">
        <v>984</v>
      </c>
      <c r="F53" s="55"/>
    </row>
    <row r="54" spans="1:6" ht="12.75">
      <c r="A54" s="22"/>
      <c r="B54" s="58"/>
      <c r="C54" s="54"/>
      <c r="E54" s="14" t="s">
        <v>736</v>
      </c>
      <c r="F54" s="55"/>
    </row>
    <row r="55" spans="1:6" ht="12.75">
      <c r="A55" s="22"/>
      <c r="B55" s="58"/>
      <c r="E55" s="14" t="s">
        <v>737</v>
      </c>
      <c r="F55" s="55"/>
    </row>
    <row r="56" spans="1:6" ht="12.75">
      <c r="A56" s="746" t="s">
        <v>985</v>
      </c>
      <c r="B56" s="746"/>
      <c r="C56" s="746"/>
      <c r="D56" s="746"/>
      <c r="E56" s="746"/>
      <c r="F56" s="746"/>
    </row>
    <row r="57" spans="1:6" ht="12.75">
      <c r="A57" s="745"/>
      <c r="B57" s="745"/>
      <c r="C57" s="745"/>
      <c r="D57" s="745"/>
      <c r="E57" s="745"/>
      <c r="F57" s="745"/>
    </row>
    <row r="58" spans="2:6" ht="12.75">
      <c r="B58" s="24"/>
      <c r="C58" s="7"/>
      <c r="D58" s="8"/>
      <c r="E58" s="8"/>
      <c r="F58" s="8"/>
    </row>
    <row r="59" spans="3:6" ht="15" customHeight="1">
      <c r="C59" s="50" t="str">
        <f>+'Előlap(éves)'!C1</f>
        <v>12590395-4110-113-01.</v>
      </c>
      <c r="D59" s="8"/>
      <c r="E59" s="8"/>
      <c r="F59" s="52" t="s">
        <v>836</v>
      </c>
    </row>
    <row r="60" spans="2:6" ht="12.75" customHeight="1">
      <c r="B60" s="17"/>
      <c r="C60" s="19" t="s">
        <v>710</v>
      </c>
      <c r="D60" s="8"/>
      <c r="E60" s="8"/>
      <c r="F60" s="8"/>
    </row>
    <row r="61" spans="2:5" ht="12.75" customHeight="1">
      <c r="B61" s="17"/>
      <c r="C61" s="19"/>
      <c r="D61" s="8"/>
      <c r="E61" s="8"/>
    </row>
    <row r="62" spans="2:6" ht="12.75" customHeight="1">
      <c r="B62" s="17"/>
      <c r="D62" s="8"/>
      <c r="E62" s="8"/>
      <c r="F62" s="9"/>
    </row>
    <row r="63" spans="2:6" ht="12.75" customHeight="1">
      <c r="B63" s="17"/>
      <c r="C63" s="17"/>
      <c r="D63" s="8"/>
      <c r="E63" s="8"/>
      <c r="F63" s="9"/>
    </row>
    <row r="64" spans="2:6" ht="15" customHeight="1">
      <c r="B64" s="3"/>
      <c r="C64" s="51" t="str">
        <f>+'Előlap(éves)'!C6</f>
        <v>01-09-879212</v>
      </c>
      <c r="D64" s="8"/>
      <c r="E64" s="8"/>
      <c r="F64" s="9"/>
    </row>
    <row r="65" spans="3:6" ht="12.75" customHeight="1">
      <c r="C65" s="18" t="s">
        <v>711</v>
      </c>
      <c r="D65" s="8"/>
      <c r="E65" s="8"/>
      <c r="F65" s="9"/>
    </row>
    <row r="66" spans="3:6" ht="12.75" customHeight="1">
      <c r="C66" s="2"/>
      <c r="D66" s="8"/>
      <c r="E66" s="8"/>
      <c r="F66" s="9"/>
    </row>
    <row r="67" spans="3:6" ht="12.75" customHeight="1">
      <c r="C67" s="2"/>
      <c r="D67" s="8"/>
      <c r="E67" s="8"/>
      <c r="F67" s="9"/>
    </row>
    <row r="68" spans="3:6" ht="12.75" customHeight="1">
      <c r="C68" s="2"/>
      <c r="D68" s="8"/>
      <c r="E68" s="8"/>
      <c r="F68" s="9"/>
    </row>
    <row r="69" spans="2:6" ht="20.25" customHeight="1">
      <c r="B69" s="116"/>
      <c r="C69" s="606" t="str">
        <f>+'Előlap(éves)'!D14</f>
        <v>ÚJFÖLD Kft.</v>
      </c>
      <c r="D69" s="8"/>
      <c r="E69" s="8"/>
      <c r="F69" s="9"/>
    </row>
    <row r="70" spans="3:6" ht="12.75" customHeight="1">
      <c r="C70" s="21" t="s">
        <v>791</v>
      </c>
      <c r="D70" s="8"/>
      <c r="E70" s="8"/>
      <c r="F70" s="9"/>
    </row>
    <row r="71" spans="2:6" ht="12.75" customHeight="1">
      <c r="B71" s="24"/>
      <c r="C71" s="7"/>
      <c r="D71" s="8"/>
      <c r="E71" s="8"/>
      <c r="F71" s="9"/>
    </row>
    <row r="72" spans="1:6" ht="12.75" customHeight="1" thickBot="1">
      <c r="A72" s="22"/>
      <c r="B72" s="58"/>
      <c r="C72" s="54"/>
      <c r="D72" s="16"/>
      <c r="E72" s="16"/>
      <c r="F72" s="56" t="str">
        <f>F14</f>
        <v>adatok eFt-ban</v>
      </c>
    </row>
    <row r="73" spans="1:6" ht="19.5" customHeight="1">
      <c r="A73" s="759" t="s">
        <v>809</v>
      </c>
      <c r="B73" s="753"/>
      <c r="C73" s="755" t="s">
        <v>712</v>
      </c>
      <c r="D73" s="757">
        <f>+D15</f>
        <v>41274</v>
      </c>
      <c r="E73" s="763" t="s">
        <v>772</v>
      </c>
      <c r="F73" s="761">
        <f>F15</f>
        <v>41639</v>
      </c>
    </row>
    <row r="74" spans="1:6" ht="19.5" customHeight="1">
      <c r="A74" s="760"/>
      <c r="B74" s="754"/>
      <c r="C74" s="756"/>
      <c r="D74" s="758">
        <f>D16</f>
        <v>0</v>
      </c>
      <c r="E74" s="764"/>
      <c r="F74" s="762">
        <f>F16</f>
        <v>0</v>
      </c>
    </row>
    <row r="75" spans="1:6" ht="13.5" thickBot="1">
      <c r="A75" s="137" t="s">
        <v>797</v>
      </c>
      <c r="B75" s="76"/>
      <c r="C75" s="26" t="s">
        <v>793</v>
      </c>
      <c r="D75" s="25" t="s">
        <v>794</v>
      </c>
      <c r="E75" s="25" t="s">
        <v>795</v>
      </c>
      <c r="F75" s="144" t="s">
        <v>796</v>
      </c>
    </row>
    <row r="76" spans="1:6" ht="13.5" thickBot="1">
      <c r="A76" s="79" t="s">
        <v>810</v>
      </c>
      <c r="B76" s="64" t="s">
        <v>760</v>
      </c>
      <c r="C76" s="29" t="s">
        <v>925</v>
      </c>
      <c r="D76" s="194">
        <f>+D77+D84+D90+D95</f>
        <v>137152</v>
      </c>
      <c r="E76" s="67"/>
      <c r="F76" s="194">
        <f>+F77+F84+F90+F95</f>
        <v>136545</v>
      </c>
    </row>
    <row r="77" spans="1:6" ht="13.5" outlineLevel="1" thickBot="1">
      <c r="A77" s="27" t="s">
        <v>811</v>
      </c>
      <c r="B77" s="63" t="s">
        <v>672</v>
      </c>
      <c r="C77" s="29" t="s">
        <v>933</v>
      </c>
      <c r="D77" s="194">
        <f>SUM(D78:D83)</f>
        <v>136189</v>
      </c>
      <c r="E77" s="67"/>
      <c r="F77" s="194">
        <f>SUM(F78:F83)</f>
        <v>136189</v>
      </c>
    </row>
    <row r="78" spans="1:6" ht="12.75" outlineLevel="2">
      <c r="A78" s="173" t="s">
        <v>812</v>
      </c>
      <c r="B78" s="77" t="s">
        <v>798</v>
      </c>
      <c r="C78" s="33" t="s">
        <v>926</v>
      </c>
      <c r="D78" s="74">
        <v>0</v>
      </c>
      <c r="E78" s="70"/>
      <c r="F78" s="195">
        <v>0</v>
      </c>
    </row>
    <row r="79" spans="1:6" ht="12.75" outlineLevel="2">
      <c r="A79" s="174" t="s">
        <v>813</v>
      </c>
      <c r="B79" s="59" t="s">
        <v>799</v>
      </c>
      <c r="C79" s="45" t="s">
        <v>927</v>
      </c>
      <c r="D79" s="71">
        <v>0</v>
      </c>
      <c r="E79" s="66"/>
      <c r="F79" s="196">
        <v>0</v>
      </c>
    </row>
    <row r="80" spans="1:6" ht="12.75" outlineLevel="2">
      <c r="A80" s="174" t="s">
        <v>814</v>
      </c>
      <c r="B80" s="78" t="s">
        <v>800</v>
      </c>
      <c r="C80" s="36" t="s">
        <v>928</v>
      </c>
      <c r="D80" s="71">
        <v>0</v>
      </c>
      <c r="E80" s="66"/>
      <c r="F80" s="196">
        <v>0</v>
      </c>
    </row>
    <row r="81" spans="1:6" ht="12.75" outlineLevel="2">
      <c r="A81" s="174" t="s">
        <v>815</v>
      </c>
      <c r="B81" s="59" t="s">
        <v>801</v>
      </c>
      <c r="C81" s="45" t="s">
        <v>929</v>
      </c>
      <c r="D81" s="71">
        <v>0</v>
      </c>
      <c r="E81" s="66"/>
      <c r="F81" s="196">
        <v>0</v>
      </c>
    </row>
    <row r="82" spans="1:6" ht="12.75" outlineLevel="2">
      <c r="A82" s="174" t="s">
        <v>816</v>
      </c>
      <c r="B82" s="78" t="s">
        <v>802</v>
      </c>
      <c r="C82" s="36" t="s">
        <v>930</v>
      </c>
      <c r="D82" s="196">
        <v>136189</v>
      </c>
      <c r="E82" s="66"/>
      <c r="F82" s="196">
        <v>136189</v>
      </c>
    </row>
    <row r="83" spans="1:6" ht="13.5" outlineLevel="2" thickBot="1">
      <c r="A83" s="175" t="s">
        <v>817</v>
      </c>
      <c r="B83" s="59" t="s">
        <v>803</v>
      </c>
      <c r="C83" s="45" t="s">
        <v>931</v>
      </c>
      <c r="D83" s="72">
        <v>0</v>
      </c>
      <c r="E83" s="69"/>
      <c r="F83" s="197">
        <v>0</v>
      </c>
    </row>
    <row r="84" spans="1:6" ht="13.5" outlineLevel="1" thickBot="1">
      <c r="A84" s="27" t="s">
        <v>818</v>
      </c>
      <c r="B84" s="63" t="s">
        <v>690</v>
      </c>
      <c r="C84" s="29" t="s">
        <v>932</v>
      </c>
      <c r="D84" s="194">
        <f>SUM(D85:D89)</f>
        <v>165</v>
      </c>
      <c r="E84" s="67"/>
      <c r="F84" s="194">
        <f>SUM(F85:F89)</f>
        <v>185</v>
      </c>
    </row>
    <row r="85" spans="1:6" ht="12.75" outlineLevel="2">
      <c r="A85" s="173" t="s">
        <v>819</v>
      </c>
      <c r="B85" s="82" t="s">
        <v>798</v>
      </c>
      <c r="C85" s="83" t="s">
        <v>937</v>
      </c>
      <c r="D85" s="74">
        <v>0</v>
      </c>
      <c r="E85" s="70"/>
      <c r="F85" s="195">
        <v>0</v>
      </c>
    </row>
    <row r="86" spans="1:6" ht="12.75" outlineLevel="2">
      <c r="A86" s="173" t="s">
        <v>820</v>
      </c>
      <c r="B86" s="59" t="s">
        <v>799</v>
      </c>
      <c r="C86" s="45" t="s">
        <v>839</v>
      </c>
      <c r="D86" s="74">
        <v>0</v>
      </c>
      <c r="E86" s="70"/>
      <c r="F86" s="195">
        <v>0</v>
      </c>
    </row>
    <row r="87" spans="1:6" ht="12.75" outlineLevel="2">
      <c r="A87" s="174" t="s">
        <v>821</v>
      </c>
      <c r="B87" s="78" t="s">
        <v>800</v>
      </c>
      <c r="C87" s="75" t="s">
        <v>938</v>
      </c>
      <c r="D87" s="71">
        <v>0</v>
      </c>
      <c r="E87" s="66"/>
      <c r="F87" s="196">
        <v>0</v>
      </c>
    </row>
    <row r="88" spans="1:6" ht="12.75" outlineLevel="2">
      <c r="A88" s="174" t="s">
        <v>822</v>
      </c>
      <c r="B88" s="35" t="s">
        <v>801</v>
      </c>
      <c r="C88" s="36" t="s">
        <v>939</v>
      </c>
      <c r="D88" s="71">
        <v>0</v>
      </c>
      <c r="E88" s="66"/>
      <c r="F88" s="196">
        <v>0</v>
      </c>
    </row>
    <row r="89" spans="1:6" ht="13.5" outlineLevel="2" thickBot="1">
      <c r="A89" s="175" t="s">
        <v>823</v>
      </c>
      <c r="B89" s="59" t="s">
        <v>802</v>
      </c>
      <c r="C89" s="45" t="s">
        <v>940</v>
      </c>
      <c r="D89" s="197">
        <v>165</v>
      </c>
      <c r="E89" s="69"/>
      <c r="F89" s="197">
        <v>185</v>
      </c>
    </row>
    <row r="90" spans="1:6" ht="13.5" outlineLevel="1" thickBot="1">
      <c r="A90" s="27" t="s">
        <v>824</v>
      </c>
      <c r="B90" s="63" t="s">
        <v>694</v>
      </c>
      <c r="C90" s="29" t="s">
        <v>941</v>
      </c>
      <c r="D90" s="73">
        <v>0</v>
      </c>
      <c r="E90" s="67"/>
      <c r="F90" s="194">
        <f>SUM(F91:F94)</f>
        <v>0</v>
      </c>
    </row>
    <row r="91" spans="1:6" ht="12.75" outlineLevel="2">
      <c r="A91" s="173" t="s">
        <v>825</v>
      </c>
      <c r="B91" s="59" t="s">
        <v>798</v>
      </c>
      <c r="C91" s="45" t="s">
        <v>942</v>
      </c>
      <c r="D91" s="74">
        <v>0</v>
      </c>
      <c r="E91" s="70"/>
      <c r="F91" s="195">
        <v>0</v>
      </c>
    </row>
    <row r="92" spans="1:6" ht="12.75" outlineLevel="2">
      <c r="A92" s="174" t="s">
        <v>826</v>
      </c>
      <c r="B92" s="78" t="s">
        <v>799</v>
      </c>
      <c r="C92" s="36" t="s">
        <v>943</v>
      </c>
      <c r="D92" s="71">
        <v>0</v>
      </c>
      <c r="E92" s="66"/>
      <c r="F92" s="196">
        <v>0</v>
      </c>
    </row>
    <row r="93" spans="1:6" ht="12.75" outlineLevel="2">
      <c r="A93" s="174" t="s">
        <v>827</v>
      </c>
      <c r="B93" s="59" t="s">
        <v>800</v>
      </c>
      <c r="C93" s="45" t="s">
        <v>944</v>
      </c>
      <c r="D93" s="71">
        <v>0</v>
      </c>
      <c r="E93" s="66"/>
      <c r="F93" s="196">
        <v>0</v>
      </c>
    </row>
    <row r="94" spans="1:6" ht="13.5" outlineLevel="2" thickBot="1">
      <c r="A94" s="175" t="s">
        <v>828</v>
      </c>
      <c r="B94" s="76" t="s">
        <v>801</v>
      </c>
      <c r="C94" s="41" t="s">
        <v>945</v>
      </c>
      <c r="D94" s="72">
        <v>0</v>
      </c>
      <c r="E94" s="69"/>
      <c r="F94" s="197">
        <v>0</v>
      </c>
    </row>
    <row r="95" spans="1:7" ht="13.5" outlineLevel="1" thickBot="1">
      <c r="A95" s="27" t="s">
        <v>829</v>
      </c>
      <c r="B95" s="63" t="s">
        <v>703</v>
      </c>
      <c r="C95" s="29" t="s">
        <v>988</v>
      </c>
      <c r="D95" s="194">
        <f>SUM(D96:D97)</f>
        <v>798</v>
      </c>
      <c r="E95" s="67"/>
      <c r="F95" s="194">
        <f>SUM(F96:F97)</f>
        <v>171</v>
      </c>
      <c r="G95" s="689"/>
    </row>
    <row r="96" spans="1:6" ht="12.75" outlineLevel="2">
      <c r="A96" s="173" t="s">
        <v>830</v>
      </c>
      <c r="B96" s="77" t="s">
        <v>798</v>
      </c>
      <c r="C96" s="33" t="s">
        <v>946</v>
      </c>
      <c r="D96" s="195">
        <v>37</v>
      </c>
      <c r="E96" s="70"/>
      <c r="F96" s="195">
        <v>37</v>
      </c>
    </row>
    <row r="97" spans="1:6" ht="13.5" outlineLevel="2" thickBot="1">
      <c r="A97" s="137" t="s">
        <v>831</v>
      </c>
      <c r="B97" s="59" t="s">
        <v>799</v>
      </c>
      <c r="C97" s="45" t="s">
        <v>947</v>
      </c>
      <c r="D97" s="197">
        <v>761</v>
      </c>
      <c r="E97" s="69"/>
      <c r="F97" s="197">
        <v>134</v>
      </c>
    </row>
    <row r="98" spans="1:6" ht="13.5" thickBot="1">
      <c r="A98" s="79" t="s">
        <v>832</v>
      </c>
      <c r="B98" s="63" t="s">
        <v>761</v>
      </c>
      <c r="C98" s="29" t="s">
        <v>948</v>
      </c>
      <c r="D98" s="194">
        <f>SUM(D99:D101)</f>
        <v>32101</v>
      </c>
      <c r="E98" s="67"/>
      <c r="F98" s="194">
        <f>SUM(F99:F101)</f>
        <v>32100</v>
      </c>
    </row>
    <row r="99" spans="1:6" ht="12.75" outlineLevel="1">
      <c r="A99" s="173" t="s">
        <v>833</v>
      </c>
      <c r="B99" s="59" t="s">
        <v>798</v>
      </c>
      <c r="C99" s="45" t="s">
        <v>949</v>
      </c>
      <c r="D99" s="195">
        <v>0</v>
      </c>
      <c r="E99" s="70"/>
      <c r="F99" s="195">
        <v>0</v>
      </c>
    </row>
    <row r="100" spans="1:6" ht="12.75" outlineLevel="1">
      <c r="A100" s="174" t="s">
        <v>834</v>
      </c>
      <c r="B100" s="78" t="s">
        <v>799</v>
      </c>
      <c r="C100" s="36" t="s">
        <v>950</v>
      </c>
      <c r="D100" s="196">
        <v>1</v>
      </c>
      <c r="E100" s="66"/>
      <c r="F100" s="196">
        <v>0</v>
      </c>
    </row>
    <row r="101" spans="1:6" ht="13.5" outlineLevel="1" thickBot="1">
      <c r="A101" s="177" t="s">
        <v>835</v>
      </c>
      <c r="B101" s="198" t="s">
        <v>800</v>
      </c>
      <c r="C101" s="191" t="s">
        <v>951</v>
      </c>
      <c r="D101" s="200">
        <f>+'[1]Mérleg pénzszam'!$E$79</f>
        <v>32100</v>
      </c>
      <c r="E101" s="199"/>
      <c r="F101" s="200">
        <f>+'[1]Mérleg pénzszam'!$E$79</f>
        <v>32100</v>
      </c>
    </row>
    <row r="102" spans="2:6" ht="12.75" customHeight="1" thickBot="1">
      <c r="B102" s="86"/>
      <c r="D102" s="12"/>
      <c r="E102" s="12"/>
      <c r="F102" s="10"/>
    </row>
    <row r="103" spans="1:6" s="16" customFormat="1" ht="12.75" customHeight="1" thickBot="1">
      <c r="A103" s="79" t="s">
        <v>838</v>
      </c>
      <c r="B103" s="63"/>
      <c r="C103" s="65" t="s">
        <v>902</v>
      </c>
      <c r="D103" s="68">
        <f>SUM(D18+D76+D98)</f>
        <v>169253</v>
      </c>
      <c r="E103" s="67"/>
      <c r="F103" s="68">
        <f>SUM(F18+F76+F98)</f>
        <v>168645</v>
      </c>
    </row>
    <row r="104" spans="2:6" ht="12.75" customHeight="1">
      <c r="B104" s="86"/>
      <c r="C104" s="10"/>
      <c r="E104" s="14"/>
      <c r="F104" s="10"/>
    </row>
    <row r="105" spans="2:6" ht="12.75" customHeight="1">
      <c r="B105" s="86"/>
      <c r="C105" s="10"/>
      <c r="D105" s="14"/>
      <c r="E105" s="14"/>
      <c r="F105" s="10"/>
    </row>
    <row r="106" s="16" customFormat="1" ht="12.75" customHeight="1"/>
    <row r="107" s="16" customFormat="1" ht="12.75" customHeight="1"/>
    <row r="108" s="16" customFormat="1" ht="12.75" customHeight="1"/>
    <row r="109" spans="1:6" s="16" customFormat="1" ht="12.75" customHeight="1">
      <c r="A109" s="22"/>
      <c r="B109" s="87"/>
      <c r="C109" s="81"/>
      <c r="E109" s="14"/>
      <c r="F109" s="81"/>
    </row>
    <row r="110" spans="1:6" s="16" customFormat="1" ht="12.75" customHeight="1">
      <c r="A110" s="22"/>
      <c r="B110" s="87"/>
      <c r="C110" s="81"/>
      <c r="E110" s="14"/>
      <c r="F110" s="81"/>
    </row>
    <row r="111" spans="1:6" s="16" customFormat="1" ht="12.75" customHeight="1">
      <c r="A111" s="80" t="str">
        <f>+'Előlap(éves)'!B52</f>
        <v>Kelt: </v>
      </c>
      <c r="B111" s="87"/>
      <c r="C111" s="607" t="str">
        <f>C53</f>
        <v>Budapest, 2014.02.25</v>
      </c>
      <c r="D111" s="14"/>
      <c r="E111" s="14" t="s">
        <v>986</v>
      </c>
      <c r="F111" s="81"/>
    </row>
    <row r="112" spans="1:6" s="16" customFormat="1" ht="12.75" customHeight="1">
      <c r="A112" s="22"/>
      <c r="B112" s="87"/>
      <c r="C112" s="81"/>
      <c r="E112" s="14" t="s">
        <v>736</v>
      </c>
      <c r="F112" s="81"/>
    </row>
    <row r="113" spans="1:6" s="16" customFormat="1" ht="12.75" customHeight="1">
      <c r="A113" s="22"/>
      <c r="B113" s="87"/>
      <c r="C113" s="81"/>
      <c r="E113" s="14" t="s">
        <v>737</v>
      </c>
      <c r="F113" s="81"/>
    </row>
    <row r="114" spans="1:6" s="16" customFormat="1" ht="12.75" customHeight="1">
      <c r="A114" s="751" t="s">
        <v>985</v>
      </c>
      <c r="B114" s="751"/>
      <c r="C114" s="751"/>
      <c r="D114" s="751"/>
      <c r="E114" s="751"/>
      <c r="F114" s="751"/>
    </row>
    <row r="115" spans="1:6" s="16" customFormat="1" ht="12.75" customHeight="1">
      <c r="A115" s="745"/>
      <c r="B115" s="745"/>
      <c r="C115" s="745"/>
      <c r="D115" s="745"/>
      <c r="E115" s="745"/>
      <c r="F115" s="745"/>
    </row>
    <row r="116" spans="2:6" ht="12.75" customHeight="1">
      <c r="B116" s="86"/>
      <c r="C116" s="10"/>
      <c r="D116" s="14"/>
      <c r="E116" s="14"/>
      <c r="F116" s="10"/>
    </row>
    <row r="117" spans="3:6" ht="15" customHeight="1">
      <c r="C117" s="50" t="str">
        <f>+'Előlap(éves)'!C1</f>
        <v>12590395-4110-113-01.</v>
      </c>
      <c r="F117" s="52" t="s">
        <v>840</v>
      </c>
    </row>
    <row r="118" spans="1:3" s="16" customFormat="1" ht="12.75" customHeight="1">
      <c r="A118" s="22"/>
      <c r="B118" s="17"/>
      <c r="C118" s="19" t="s">
        <v>710</v>
      </c>
    </row>
    <row r="119" spans="1:3" s="16" customFormat="1" ht="12.75" customHeight="1">
      <c r="A119" s="22"/>
      <c r="B119" s="17"/>
      <c r="C119" s="19"/>
    </row>
    <row r="120" spans="1:2" s="16" customFormat="1" ht="12.75" customHeight="1">
      <c r="A120" s="22"/>
      <c r="B120" s="17"/>
    </row>
    <row r="121" spans="1:3" s="16" customFormat="1" ht="12.75" customHeight="1">
      <c r="A121" s="22"/>
      <c r="B121" s="17"/>
      <c r="C121" s="17"/>
    </row>
    <row r="122" spans="3:5" s="3" customFormat="1" ht="15" customHeight="1">
      <c r="C122" s="51" t="str">
        <f>+'Előlap(éves)'!C6</f>
        <v>01-09-879212</v>
      </c>
      <c r="D122" s="4"/>
      <c r="E122" s="4"/>
    </row>
    <row r="123" ht="12.75" customHeight="1">
      <c r="C123" s="18" t="s">
        <v>711</v>
      </c>
    </row>
    <row r="124" ht="12.75" customHeight="1">
      <c r="C124" s="2"/>
    </row>
    <row r="125" ht="12.75" customHeight="1">
      <c r="C125" s="2"/>
    </row>
    <row r="126" ht="12.75" customHeight="1">
      <c r="C126" s="2"/>
    </row>
    <row r="127" spans="1:3" s="5" customFormat="1" ht="19.5" customHeight="1">
      <c r="A127" s="23"/>
      <c r="B127" s="116"/>
      <c r="C127" s="606" t="str">
        <f>+'Előlap(éves)'!D14</f>
        <v>ÚJFÖLD Kft.</v>
      </c>
    </row>
    <row r="128" ht="12.75" customHeight="1">
      <c r="C128" s="21" t="s">
        <v>887</v>
      </c>
    </row>
    <row r="129" spans="2:6" ht="12.75" customHeight="1">
      <c r="B129" s="86"/>
      <c r="C129" s="15"/>
      <c r="D129" s="14"/>
      <c r="E129" s="14"/>
      <c r="F129" s="10"/>
    </row>
    <row r="130" spans="1:6" ht="12.75" customHeight="1" thickBot="1">
      <c r="A130" s="22"/>
      <c r="B130" s="17"/>
      <c r="C130" s="20"/>
      <c r="D130" s="16"/>
      <c r="E130" s="16"/>
      <c r="F130" s="56" t="str">
        <f>F14</f>
        <v>adatok eFt-ban</v>
      </c>
    </row>
    <row r="131" spans="1:6" ht="19.5" customHeight="1">
      <c r="A131" s="759" t="s">
        <v>809</v>
      </c>
      <c r="B131" s="753"/>
      <c r="C131" s="755" t="s">
        <v>712</v>
      </c>
      <c r="D131" s="757">
        <f>D15</f>
        <v>41274</v>
      </c>
      <c r="E131" s="763" t="s">
        <v>772</v>
      </c>
      <c r="F131" s="761">
        <f>F15</f>
        <v>41639</v>
      </c>
    </row>
    <row r="132" spans="1:6" ht="19.5" customHeight="1">
      <c r="A132" s="760"/>
      <c r="B132" s="754"/>
      <c r="C132" s="756"/>
      <c r="D132" s="758"/>
      <c r="E132" s="764"/>
      <c r="F132" s="762"/>
    </row>
    <row r="133" spans="1:6" ht="12" customHeight="1" thickBot="1">
      <c r="A133" s="137" t="s">
        <v>797</v>
      </c>
      <c r="B133" s="40"/>
      <c r="C133" s="26" t="s">
        <v>793</v>
      </c>
      <c r="D133" s="25" t="s">
        <v>794</v>
      </c>
      <c r="E133" s="25" t="s">
        <v>795</v>
      </c>
      <c r="F133" s="144" t="s">
        <v>796</v>
      </c>
    </row>
    <row r="134" spans="1:6" ht="13.5" thickBot="1">
      <c r="A134" s="79" t="s">
        <v>841</v>
      </c>
      <c r="B134" s="28" t="s">
        <v>766</v>
      </c>
      <c r="C134" s="65" t="s">
        <v>901</v>
      </c>
      <c r="D134" s="139">
        <f>SUM(D135:D142)</f>
        <v>-3577</v>
      </c>
      <c r="E134" s="99"/>
      <c r="F134" s="139">
        <f>SUM(F135:F142)</f>
        <v>10132</v>
      </c>
    </row>
    <row r="135" spans="1:6" ht="12.75" outlineLevel="1">
      <c r="A135" s="173" t="s">
        <v>842</v>
      </c>
      <c r="B135" s="59" t="s">
        <v>672</v>
      </c>
      <c r="C135" s="54" t="s">
        <v>952</v>
      </c>
      <c r="D135" s="100">
        <v>18000</v>
      </c>
      <c r="E135" s="100"/>
      <c r="F135" s="141">
        <f>+'[1]Mérleg pénzszam'!$E$84</f>
        <v>18000</v>
      </c>
    </row>
    <row r="136" spans="1:6" ht="12.75" outlineLevel="1">
      <c r="A136" s="174" t="s">
        <v>843</v>
      </c>
      <c r="B136" s="35"/>
      <c r="C136" s="57" t="s">
        <v>953</v>
      </c>
      <c r="D136" s="101">
        <v>0</v>
      </c>
      <c r="E136" s="101"/>
      <c r="F136" s="136">
        <v>0</v>
      </c>
    </row>
    <row r="137" spans="1:6" ht="12.75" outlineLevel="1">
      <c r="A137" s="174" t="s">
        <v>844</v>
      </c>
      <c r="B137" s="59" t="s">
        <v>690</v>
      </c>
      <c r="C137" s="54" t="s">
        <v>954</v>
      </c>
      <c r="D137" s="101">
        <v>0</v>
      </c>
      <c r="E137" s="101"/>
      <c r="F137" s="136">
        <v>0</v>
      </c>
    </row>
    <row r="138" spans="1:6" ht="12.75" outlineLevel="1">
      <c r="A138" s="174" t="s">
        <v>845</v>
      </c>
      <c r="B138" s="35" t="s">
        <v>694</v>
      </c>
      <c r="C138" s="57" t="s">
        <v>955</v>
      </c>
      <c r="D138" s="101">
        <v>0</v>
      </c>
      <c r="E138" s="101"/>
      <c r="F138" s="136">
        <v>0</v>
      </c>
    </row>
    <row r="139" spans="1:6" ht="12.75" outlineLevel="1">
      <c r="A139" s="174" t="s">
        <v>846</v>
      </c>
      <c r="B139" s="59" t="s">
        <v>703</v>
      </c>
      <c r="C139" s="54" t="s">
        <v>956</v>
      </c>
      <c r="D139" s="101">
        <v>-110261</v>
      </c>
      <c r="E139" s="101"/>
      <c r="F139" s="136">
        <f>+D139+D142</f>
        <v>-123577</v>
      </c>
    </row>
    <row r="140" spans="1:7" ht="12.75" outlineLevel="1">
      <c r="A140" s="174" t="s">
        <v>847</v>
      </c>
      <c r="B140" s="35" t="s">
        <v>751</v>
      </c>
      <c r="C140" s="57" t="s">
        <v>869</v>
      </c>
      <c r="D140" s="101">
        <v>102000</v>
      </c>
      <c r="E140" s="101"/>
      <c r="F140" s="136">
        <v>123577</v>
      </c>
      <c r="G140" s="689"/>
    </row>
    <row r="141" spans="1:6" ht="12.75" outlineLevel="1">
      <c r="A141" s="174" t="s">
        <v>848</v>
      </c>
      <c r="B141" s="88" t="s">
        <v>752</v>
      </c>
      <c r="C141" s="54" t="s">
        <v>957</v>
      </c>
      <c r="D141" s="101">
        <v>0</v>
      </c>
      <c r="E141" s="101"/>
      <c r="F141" s="136">
        <v>0</v>
      </c>
    </row>
    <row r="142" spans="1:6" ht="13.5" outlineLevel="1" thickBot="1">
      <c r="A142" s="175" t="s">
        <v>849</v>
      </c>
      <c r="B142" s="40" t="s">
        <v>753</v>
      </c>
      <c r="C142" s="91" t="s">
        <v>958</v>
      </c>
      <c r="D142" s="102">
        <v>-13316</v>
      </c>
      <c r="E142" s="102"/>
      <c r="F142" s="138">
        <v>-7868</v>
      </c>
    </row>
    <row r="143" spans="1:6" ht="13.5" thickBot="1">
      <c r="A143" s="79" t="s">
        <v>850</v>
      </c>
      <c r="B143" s="63" t="s">
        <v>767</v>
      </c>
      <c r="C143" s="65" t="s">
        <v>900</v>
      </c>
      <c r="D143" s="99">
        <v>0</v>
      </c>
      <c r="E143" s="99"/>
      <c r="F143" s="139">
        <f>SUM(F144:F146)</f>
        <v>0</v>
      </c>
    </row>
    <row r="144" spans="1:6" ht="12.75" outlineLevel="1">
      <c r="A144" s="173" t="s">
        <v>851</v>
      </c>
      <c r="B144" s="32" t="s">
        <v>798</v>
      </c>
      <c r="C144" s="92" t="s">
        <v>959</v>
      </c>
      <c r="D144" s="100">
        <v>0</v>
      </c>
      <c r="E144" s="100"/>
      <c r="F144" s="141">
        <v>0</v>
      </c>
    </row>
    <row r="145" spans="1:6" ht="12.75" outlineLevel="1">
      <c r="A145" s="174" t="s">
        <v>852</v>
      </c>
      <c r="B145" s="88" t="s">
        <v>799</v>
      </c>
      <c r="C145" s="54" t="s">
        <v>1008</v>
      </c>
      <c r="D145" s="101">
        <v>0</v>
      </c>
      <c r="E145" s="101"/>
      <c r="F145" s="136">
        <v>0</v>
      </c>
    </row>
    <row r="146" spans="1:6" ht="13.5" outlineLevel="1" thickBot="1">
      <c r="A146" s="175" t="s">
        <v>853</v>
      </c>
      <c r="B146" s="40" t="s">
        <v>800</v>
      </c>
      <c r="C146" s="91" t="s">
        <v>960</v>
      </c>
      <c r="D146" s="102">
        <v>0</v>
      </c>
      <c r="E146" s="102"/>
      <c r="F146" s="138">
        <v>0</v>
      </c>
    </row>
    <row r="147" spans="1:6" ht="13.5" thickBot="1">
      <c r="A147" s="79" t="s">
        <v>854</v>
      </c>
      <c r="B147" s="63" t="s">
        <v>770</v>
      </c>
      <c r="C147" s="65" t="s">
        <v>890</v>
      </c>
      <c r="D147" s="139">
        <f>SUM(D148+D192+D201)</f>
        <v>104345</v>
      </c>
      <c r="E147" s="99">
        <f>SUM(E148+E192+E201)</f>
        <v>0</v>
      </c>
      <c r="F147" s="139">
        <f>SUM(F148+F192+F201)</f>
        <v>83456</v>
      </c>
    </row>
    <row r="148" spans="1:6" ht="13.5" thickBot="1">
      <c r="A148" s="27" t="s">
        <v>855</v>
      </c>
      <c r="B148" s="93" t="s">
        <v>672</v>
      </c>
      <c r="C148" s="94" t="s">
        <v>961</v>
      </c>
      <c r="D148" s="104">
        <v>0</v>
      </c>
      <c r="E148" s="104"/>
      <c r="F148" s="176">
        <f>SUM(F149:F151)</f>
        <v>0</v>
      </c>
    </row>
    <row r="149" spans="1:6" ht="12.75" outlineLevel="1">
      <c r="A149" s="173" t="s">
        <v>856</v>
      </c>
      <c r="B149" s="59" t="s">
        <v>798</v>
      </c>
      <c r="C149" s="85" t="s">
        <v>962</v>
      </c>
      <c r="D149" s="100">
        <v>0</v>
      </c>
      <c r="E149" s="100"/>
      <c r="F149" s="141">
        <v>0</v>
      </c>
    </row>
    <row r="150" spans="1:6" ht="12.75" customHeight="1" outlineLevel="1">
      <c r="A150" s="174" t="s">
        <v>857</v>
      </c>
      <c r="B150" s="35" t="s">
        <v>799</v>
      </c>
      <c r="C150" s="90" t="s">
        <v>963</v>
      </c>
      <c r="D150" s="101">
        <v>0</v>
      </c>
      <c r="E150" s="101"/>
      <c r="F150" s="136">
        <v>0</v>
      </c>
    </row>
    <row r="151" spans="1:6" ht="13.5" outlineLevel="1" thickBot="1">
      <c r="A151" s="177" t="s">
        <v>858</v>
      </c>
      <c r="B151" s="178" t="s">
        <v>800</v>
      </c>
      <c r="C151" s="179" t="s">
        <v>964</v>
      </c>
      <c r="D151" s="180">
        <v>0</v>
      </c>
      <c r="E151" s="180"/>
      <c r="F151" s="181">
        <v>0</v>
      </c>
    </row>
    <row r="152" spans="1:2" ht="12.75">
      <c r="A152" s="1"/>
      <c r="B152" s="1"/>
    </row>
    <row r="153" spans="1:2" ht="12.75">
      <c r="A153" s="1"/>
      <c r="B153" s="1"/>
    </row>
    <row r="154" spans="1:2" ht="12.75">
      <c r="A154" s="1"/>
      <c r="B154" s="1"/>
    </row>
    <row r="155" spans="1:2" ht="12.75">
      <c r="A155" s="1"/>
      <c r="B155" s="1"/>
    </row>
    <row r="156" spans="2:6" ht="12.75" customHeight="1">
      <c r="B156" s="86"/>
      <c r="D156" s="12"/>
      <c r="E156" s="12"/>
      <c r="F156" s="10"/>
    </row>
    <row r="157" spans="2:6" ht="12.75" customHeight="1">
      <c r="B157" s="86"/>
      <c r="C157" s="10"/>
      <c r="E157" s="13"/>
      <c r="F157" s="10"/>
    </row>
    <row r="158" spans="2:6" ht="12.75" customHeight="1">
      <c r="B158" s="86"/>
      <c r="C158" s="10"/>
      <c r="E158" s="14"/>
      <c r="F158" s="10"/>
    </row>
    <row r="159" spans="2:6" ht="12.75" customHeight="1">
      <c r="B159" s="86"/>
      <c r="C159" s="10"/>
      <c r="D159" s="14"/>
      <c r="E159" s="14"/>
      <c r="F159" s="10"/>
    </row>
    <row r="160" s="16" customFormat="1" ht="12.75" customHeight="1"/>
    <row r="161" s="16" customFormat="1" ht="12.75" customHeight="1"/>
    <row r="162" s="16" customFormat="1" ht="12.75" customHeight="1"/>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6" ht="12.75">
      <c r="A169" s="80" t="str">
        <f>+'Előlap(éves)'!B52</f>
        <v>Kelt: </v>
      </c>
      <c r="B169" s="87"/>
      <c r="C169" s="607" t="str">
        <f>C111</f>
        <v>Budapest, 2014.02.25</v>
      </c>
      <c r="D169" s="14"/>
      <c r="E169" s="14" t="s">
        <v>986</v>
      </c>
      <c r="F169" s="81"/>
    </row>
    <row r="170" spans="1:6" ht="12.75">
      <c r="A170" s="22"/>
      <c r="B170" s="87"/>
      <c r="C170" s="81"/>
      <c r="D170" s="16"/>
      <c r="E170" s="14" t="s">
        <v>736</v>
      </c>
      <c r="F170" s="81"/>
    </row>
    <row r="171" spans="1:6" ht="12.75">
      <c r="A171" s="22"/>
      <c r="B171" s="87"/>
      <c r="C171" s="81"/>
      <c r="D171" s="16"/>
      <c r="E171" s="14" t="s">
        <v>737</v>
      </c>
      <c r="F171" s="81"/>
    </row>
    <row r="172" spans="1:6" ht="12.75">
      <c r="A172" s="752" t="s">
        <v>985</v>
      </c>
      <c r="B172" s="752"/>
      <c r="C172" s="752"/>
      <c r="D172" s="752"/>
      <c r="E172" s="752"/>
      <c r="F172" s="752"/>
    </row>
    <row r="173" spans="1:6" ht="12.75">
      <c r="A173" s="745"/>
      <c r="B173" s="745"/>
      <c r="C173" s="745"/>
      <c r="D173" s="745"/>
      <c r="E173" s="745"/>
      <c r="F173" s="745"/>
    </row>
    <row r="174" spans="1:2" ht="12.75">
      <c r="A174" s="1"/>
      <c r="B174" s="1"/>
    </row>
    <row r="175" spans="3:6" ht="15" customHeight="1">
      <c r="C175" s="50" t="str">
        <f>+'Előlap(éves)'!C1</f>
        <v>12590395-4110-113-01.</v>
      </c>
      <c r="F175" s="52" t="s">
        <v>886</v>
      </c>
    </row>
    <row r="176" spans="1:3" s="16" customFormat="1" ht="12.75" customHeight="1">
      <c r="A176" s="22"/>
      <c r="B176" s="17"/>
      <c r="C176" s="19" t="s">
        <v>710</v>
      </c>
    </row>
    <row r="177" spans="1:3" s="16" customFormat="1" ht="12.75" customHeight="1">
      <c r="A177" s="22"/>
      <c r="B177" s="17"/>
      <c r="C177" s="19"/>
    </row>
    <row r="178" spans="1:2" s="16" customFormat="1" ht="12.75" customHeight="1">
      <c r="A178" s="22"/>
      <c r="B178" s="17"/>
    </row>
    <row r="179" spans="1:3" s="16" customFormat="1" ht="12.75" customHeight="1">
      <c r="A179" s="22"/>
      <c r="B179" s="17"/>
      <c r="C179" s="17"/>
    </row>
    <row r="180" spans="3:5" s="3" customFormat="1" ht="15" customHeight="1">
      <c r="C180" s="51" t="str">
        <f>+'Előlap(éves)'!C6</f>
        <v>01-09-879212</v>
      </c>
      <c r="D180" s="4"/>
      <c r="E180" s="4"/>
    </row>
    <row r="181" ht="12.75" customHeight="1">
      <c r="C181" s="18" t="s">
        <v>711</v>
      </c>
    </row>
    <row r="182" ht="12.75" customHeight="1">
      <c r="C182" s="2"/>
    </row>
    <row r="183" ht="12.75" customHeight="1">
      <c r="C183" s="2"/>
    </row>
    <row r="184" ht="12.75" customHeight="1">
      <c r="C184" s="2"/>
    </row>
    <row r="185" spans="1:3" s="5" customFormat="1" ht="18.75" customHeight="1">
      <c r="A185" s="23"/>
      <c r="B185" s="116"/>
      <c r="C185" s="606" t="str">
        <f>+'Előlap(éves)'!D14</f>
        <v>ÚJFÖLD Kft.</v>
      </c>
    </row>
    <row r="186" ht="12.75" customHeight="1">
      <c r="C186" s="21" t="s">
        <v>887</v>
      </c>
    </row>
    <row r="187" spans="2:6" ht="12.75" customHeight="1">
      <c r="B187" s="86"/>
      <c r="C187" s="15"/>
      <c r="D187" s="14"/>
      <c r="E187" s="14"/>
      <c r="F187" s="10"/>
    </row>
    <row r="188" spans="1:6" ht="12.75" customHeight="1" thickBot="1">
      <c r="A188" s="22"/>
      <c r="B188" s="17"/>
      <c r="C188" s="20"/>
      <c r="D188" s="16"/>
      <c r="E188" s="16"/>
      <c r="F188" s="56" t="str">
        <f>F14</f>
        <v>adatok eFt-ban</v>
      </c>
    </row>
    <row r="189" spans="1:6" ht="19.5" customHeight="1">
      <c r="A189" s="759" t="s">
        <v>809</v>
      </c>
      <c r="B189" s="753"/>
      <c r="C189" s="755" t="s">
        <v>712</v>
      </c>
      <c r="D189" s="757">
        <f>D15</f>
        <v>41274</v>
      </c>
      <c r="E189" s="763" t="s">
        <v>772</v>
      </c>
      <c r="F189" s="761">
        <f>F15</f>
        <v>41639</v>
      </c>
    </row>
    <row r="190" spans="1:6" ht="19.5" customHeight="1">
      <c r="A190" s="760"/>
      <c r="B190" s="754"/>
      <c r="C190" s="756"/>
      <c r="D190" s="758">
        <f>D16</f>
        <v>0</v>
      </c>
      <c r="E190" s="764"/>
      <c r="F190" s="762">
        <f>F16</f>
        <v>0</v>
      </c>
    </row>
    <row r="191" spans="1:6" ht="12" customHeight="1" thickBot="1">
      <c r="A191" s="137" t="s">
        <v>797</v>
      </c>
      <c r="B191" s="40"/>
      <c r="C191" s="26" t="s">
        <v>793</v>
      </c>
      <c r="D191" s="25" t="s">
        <v>794</v>
      </c>
      <c r="E191" s="25" t="s">
        <v>795</v>
      </c>
      <c r="F191" s="144" t="s">
        <v>796</v>
      </c>
    </row>
    <row r="192" spans="1:6" ht="13.5" thickBot="1">
      <c r="A192" s="27" t="s">
        <v>859</v>
      </c>
      <c r="B192" s="31" t="s">
        <v>690</v>
      </c>
      <c r="C192" s="29" t="s">
        <v>889</v>
      </c>
      <c r="D192" s="99">
        <f>SUM(D193:D200)</f>
        <v>104345</v>
      </c>
      <c r="E192" s="99"/>
      <c r="F192" s="139">
        <f>SUM(F193:F200)</f>
        <v>83151</v>
      </c>
    </row>
    <row r="193" spans="1:6" ht="12.75" outlineLevel="1">
      <c r="A193" s="173" t="s">
        <v>860</v>
      </c>
      <c r="B193" s="88" t="s">
        <v>798</v>
      </c>
      <c r="C193" s="45" t="s">
        <v>965</v>
      </c>
      <c r="D193" s="100">
        <v>0</v>
      </c>
      <c r="E193" s="100"/>
      <c r="F193" s="141">
        <v>0</v>
      </c>
    </row>
    <row r="194" spans="1:6" ht="12.75" outlineLevel="1">
      <c r="A194" s="174" t="s">
        <v>861</v>
      </c>
      <c r="B194" s="35" t="s">
        <v>799</v>
      </c>
      <c r="C194" s="36" t="s">
        <v>966</v>
      </c>
      <c r="D194" s="101">
        <v>0</v>
      </c>
      <c r="E194" s="101"/>
      <c r="F194" s="136">
        <v>0</v>
      </c>
    </row>
    <row r="195" spans="1:6" ht="12.75" outlineLevel="1">
      <c r="A195" s="133" t="s">
        <v>862</v>
      </c>
      <c r="B195" s="59" t="s">
        <v>800</v>
      </c>
      <c r="C195" s="45" t="s">
        <v>967</v>
      </c>
      <c r="D195" s="101">
        <v>0</v>
      </c>
      <c r="E195" s="101"/>
      <c r="F195" s="136">
        <v>0</v>
      </c>
    </row>
    <row r="196" spans="1:6" ht="12.75" outlineLevel="1">
      <c r="A196" s="174" t="s">
        <v>863</v>
      </c>
      <c r="B196" s="35" t="s">
        <v>801</v>
      </c>
      <c r="C196" s="36" t="s">
        <v>968</v>
      </c>
      <c r="D196" s="101">
        <v>0</v>
      </c>
      <c r="E196" s="101"/>
      <c r="F196" s="136">
        <v>0</v>
      </c>
    </row>
    <row r="197" spans="1:6" ht="12.75" outlineLevel="1">
      <c r="A197" s="174" t="s">
        <v>864</v>
      </c>
      <c r="B197" s="88" t="s">
        <v>802</v>
      </c>
      <c r="C197" s="45" t="s">
        <v>969</v>
      </c>
      <c r="D197" s="101">
        <v>0</v>
      </c>
      <c r="E197" s="101"/>
      <c r="F197" s="136">
        <v>0</v>
      </c>
    </row>
    <row r="198" spans="1:7" ht="12.75" outlineLevel="1">
      <c r="A198" s="174" t="s">
        <v>865</v>
      </c>
      <c r="B198" s="35" t="s">
        <v>803</v>
      </c>
      <c r="C198" s="36" t="s">
        <v>970</v>
      </c>
      <c r="D198" s="101">
        <v>104345</v>
      </c>
      <c r="E198" s="740"/>
      <c r="F198" s="136">
        <v>83151</v>
      </c>
      <c r="G198" s="689"/>
    </row>
    <row r="199" spans="1:6" ht="12.75" customHeight="1" outlineLevel="1">
      <c r="A199" s="174" t="s">
        <v>866</v>
      </c>
      <c r="B199" s="59" t="s">
        <v>804</v>
      </c>
      <c r="C199" s="49" t="s">
        <v>971</v>
      </c>
      <c r="D199" s="101">
        <v>0</v>
      </c>
      <c r="E199" s="101"/>
      <c r="F199" s="136">
        <v>0</v>
      </c>
    </row>
    <row r="200" spans="1:6" ht="13.5" outlineLevel="1" thickBot="1">
      <c r="A200" s="201" t="s">
        <v>867</v>
      </c>
      <c r="B200" s="40" t="s">
        <v>805</v>
      </c>
      <c r="C200" s="41" t="s">
        <v>972</v>
      </c>
      <c r="D200" s="102">
        <v>0</v>
      </c>
      <c r="E200" s="102"/>
      <c r="F200" s="138">
        <v>0</v>
      </c>
    </row>
    <row r="201" spans="1:6" ht="13.5" thickBot="1">
      <c r="A201" s="27" t="s">
        <v>868</v>
      </c>
      <c r="B201" s="63" t="s">
        <v>694</v>
      </c>
      <c r="C201" s="29" t="s">
        <v>973</v>
      </c>
      <c r="D201" s="139">
        <f>SUM(D202:D210)</f>
        <v>0</v>
      </c>
      <c r="E201" s="99"/>
      <c r="F201" s="139">
        <f>SUM(F202:F210)</f>
        <v>305</v>
      </c>
    </row>
    <row r="202" spans="1:6" ht="12.75" outlineLevel="1">
      <c r="A202" s="173" t="s">
        <v>870</v>
      </c>
      <c r="B202" s="32" t="s">
        <v>798</v>
      </c>
      <c r="C202" s="33" t="s">
        <v>974</v>
      </c>
      <c r="D202" s="100">
        <v>0</v>
      </c>
      <c r="E202" s="100"/>
      <c r="F202" s="141">
        <v>0</v>
      </c>
    </row>
    <row r="203" spans="1:6" ht="12.75" outlineLevel="1">
      <c r="A203" s="174" t="s">
        <v>871</v>
      </c>
      <c r="B203" s="59"/>
      <c r="C203" s="45" t="s">
        <v>975</v>
      </c>
      <c r="D203" s="101">
        <v>0</v>
      </c>
      <c r="E203" s="101"/>
      <c r="F203" s="136">
        <v>0</v>
      </c>
    </row>
    <row r="204" spans="1:6" ht="12.75" outlineLevel="1">
      <c r="A204" s="174" t="s">
        <v>872</v>
      </c>
      <c r="B204" s="35" t="s">
        <v>799</v>
      </c>
      <c r="C204" s="36" t="s">
        <v>976</v>
      </c>
      <c r="D204" s="101">
        <v>0</v>
      </c>
      <c r="E204" s="101"/>
      <c r="F204" s="136">
        <v>0</v>
      </c>
    </row>
    <row r="205" spans="1:6" ht="12.75" outlineLevel="1">
      <c r="A205" s="174" t="s">
        <v>873</v>
      </c>
      <c r="B205" s="59" t="s">
        <v>800</v>
      </c>
      <c r="C205" s="45" t="s">
        <v>977</v>
      </c>
      <c r="D205" s="101">
        <v>0</v>
      </c>
      <c r="E205" s="101"/>
      <c r="F205" s="136">
        <v>0</v>
      </c>
    </row>
    <row r="206" spans="1:6" ht="12.75" outlineLevel="1">
      <c r="A206" s="174" t="s">
        <v>874</v>
      </c>
      <c r="B206" s="89" t="s">
        <v>801</v>
      </c>
      <c r="C206" s="75" t="s">
        <v>978</v>
      </c>
      <c r="D206" s="101">
        <v>0</v>
      </c>
      <c r="E206" s="101"/>
      <c r="F206" s="136">
        <v>305</v>
      </c>
    </row>
    <row r="207" spans="1:6" ht="12.75" outlineLevel="1">
      <c r="A207" s="174" t="s">
        <v>875</v>
      </c>
      <c r="B207" s="59" t="s">
        <v>802</v>
      </c>
      <c r="C207" s="45" t="s">
        <v>979</v>
      </c>
      <c r="D207" s="101">
        <v>0</v>
      </c>
      <c r="E207" s="101"/>
      <c r="F207" s="136">
        <v>0</v>
      </c>
    </row>
    <row r="208" spans="1:6" ht="12.75" outlineLevel="1">
      <c r="A208" s="174" t="s">
        <v>876</v>
      </c>
      <c r="B208" s="35" t="s">
        <v>803</v>
      </c>
      <c r="C208" s="75" t="s">
        <v>884</v>
      </c>
      <c r="D208" s="101">
        <v>0</v>
      </c>
      <c r="E208" s="101"/>
      <c r="F208" s="136">
        <v>0</v>
      </c>
    </row>
    <row r="209" spans="1:6" ht="12.75" customHeight="1" outlineLevel="1">
      <c r="A209" s="174" t="s">
        <v>877</v>
      </c>
      <c r="B209" s="59" t="s">
        <v>804</v>
      </c>
      <c r="C209" s="49" t="s">
        <v>885</v>
      </c>
      <c r="D209" s="101">
        <v>0</v>
      </c>
      <c r="E209" s="101"/>
      <c r="F209" s="136">
        <v>0</v>
      </c>
    </row>
    <row r="210" spans="1:6" ht="13.5" outlineLevel="1" thickBot="1">
      <c r="A210" s="175" t="s">
        <v>878</v>
      </c>
      <c r="B210" s="97" t="s">
        <v>805</v>
      </c>
      <c r="C210" s="41" t="s">
        <v>980</v>
      </c>
      <c r="D210" s="401">
        <v>0</v>
      </c>
      <c r="E210" s="102"/>
      <c r="F210" s="138">
        <v>0</v>
      </c>
    </row>
    <row r="211" spans="1:6" ht="13.5" thickBot="1">
      <c r="A211" s="79" t="s">
        <v>879</v>
      </c>
      <c r="B211" s="63" t="s">
        <v>771</v>
      </c>
      <c r="C211" s="29" t="s">
        <v>888</v>
      </c>
      <c r="D211" s="139">
        <f>SUM(D212:D214)</f>
        <v>68485</v>
      </c>
      <c r="E211" s="99"/>
      <c r="F211" s="139">
        <f>SUM(F212:F214)</f>
        <v>75057</v>
      </c>
    </row>
    <row r="212" spans="1:6" ht="12.75" outlineLevel="1">
      <c r="A212" s="173" t="s">
        <v>880</v>
      </c>
      <c r="B212" s="32" t="s">
        <v>798</v>
      </c>
      <c r="C212" s="33" t="s">
        <v>981</v>
      </c>
      <c r="D212" s="100">
        <v>0</v>
      </c>
      <c r="E212" s="100"/>
      <c r="F212" s="141">
        <v>0</v>
      </c>
    </row>
    <row r="213" spans="1:6" ht="12.75" outlineLevel="1">
      <c r="A213" s="174" t="s">
        <v>881</v>
      </c>
      <c r="B213" s="59" t="s">
        <v>799</v>
      </c>
      <c r="C213" s="45" t="s">
        <v>982</v>
      </c>
      <c r="D213" s="136">
        <v>68485</v>
      </c>
      <c r="E213" s="101"/>
      <c r="F213" s="136">
        <v>75057</v>
      </c>
    </row>
    <row r="214" spans="1:6" ht="13.5" outlineLevel="1" thickBot="1">
      <c r="A214" s="177" t="s">
        <v>882</v>
      </c>
      <c r="B214" s="178" t="s">
        <v>800</v>
      </c>
      <c r="C214" s="191" t="s">
        <v>983</v>
      </c>
      <c r="D214" s="180">
        <v>0</v>
      </c>
      <c r="E214" s="180"/>
      <c r="F214" s="181">
        <v>0</v>
      </c>
    </row>
    <row r="215" spans="1:6" ht="13.5" thickBot="1">
      <c r="A215" s="60"/>
      <c r="B215" s="60"/>
      <c r="C215" s="84"/>
      <c r="D215" s="103"/>
      <c r="E215" s="103"/>
      <c r="F215" s="103"/>
    </row>
    <row r="216" spans="1:6" ht="12.75" customHeight="1" thickBot="1">
      <c r="A216" s="79" t="s">
        <v>883</v>
      </c>
      <c r="B216" s="31"/>
      <c r="C216" s="96" t="s">
        <v>987</v>
      </c>
      <c r="D216" s="139">
        <f>SUM(D134+D143+D147+D211)</f>
        <v>169253</v>
      </c>
      <c r="E216" s="99"/>
      <c r="F216" s="139">
        <f>SUM(F134+F143+F147+F211)</f>
        <v>168645</v>
      </c>
    </row>
    <row r="217" spans="1:6" ht="12.75">
      <c r="A217" s="60"/>
      <c r="B217" s="58"/>
      <c r="C217" s="95"/>
      <c r="D217" s="61"/>
      <c r="E217" s="61"/>
      <c r="F217" s="61"/>
    </row>
    <row r="218" spans="1:6" ht="12.75" hidden="1">
      <c r="A218" s="60"/>
      <c r="B218" s="58"/>
      <c r="C218" s="58"/>
      <c r="D218" s="61">
        <f>+D103-D216</f>
        <v>0</v>
      </c>
      <c r="E218" s="61"/>
      <c r="F218" s="61">
        <f>+F103-F216</f>
        <v>0</v>
      </c>
    </row>
    <row r="219" spans="2:6" ht="12.75">
      <c r="B219" s="86"/>
      <c r="D219" s="12"/>
      <c r="E219" s="12"/>
      <c r="F219" s="719"/>
    </row>
    <row r="220" spans="2:6" ht="12.75">
      <c r="B220" s="86"/>
      <c r="C220" s="10"/>
      <c r="E220" s="13"/>
      <c r="F220" s="10"/>
    </row>
    <row r="221" s="16" customFormat="1" ht="10.5"/>
    <row r="222" s="16" customFormat="1" ht="10.5"/>
    <row r="223" s="16" customFormat="1" ht="10.5"/>
    <row r="228" spans="1:6" ht="12.75">
      <c r="A228" s="80" t="str">
        <f>+'Előlap(éves)'!B52</f>
        <v>Kelt: </v>
      </c>
      <c r="B228" s="87"/>
      <c r="C228" s="607" t="str">
        <f>C169</f>
        <v>Budapest, 2014.02.25</v>
      </c>
      <c r="D228" s="16"/>
      <c r="E228" s="14" t="s">
        <v>903</v>
      </c>
      <c r="F228" s="81"/>
    </row>
    <row r="229" spans="1:6" ht="12.75">
      <c r="A229" s="22"/>
      <c r="B229" s="17"/>
      <c r="C229" s="16"/>
      <c r="D229" s="16"/>
      <c r="E229" s="14" t="s">
        <v>736</v>
      </c>
      <c r="F229" s="16"/>
    </row>
    <row r="230" spans="1:6" ht="12.75">
      <c r="A230" s="22"/>
      <c r="B230" s="17"/>
      <c r="C230" s="16"/>
      <c r="D230" s="16"/>
      <c r="E230" s="14" t="s">
        <v>737</v>
      </c>
      <c r="F230" s="16"/>
    </row>
    <row r="231" spans="1:6" ht="12.75">
      <c r="A231" s="752" t="s">
        <v>985</v>
      </c>
      <c r="B231" s="752"/>
      <c r="C231" s="752"/>
      <c r="D231" s="752"/>
      <c r="E231" s="752"/>
      <c r="F231" s="752"/>
    </row>
    <row r="232" spans="1:6" ht="12.75">
      <c r="A232" s="745"/>
      <c r="B232" s="745"/>
      <c r="C232" s="745"/>
      <c r="D232" s="745"/>
      <c r="E232" s="745"/>
      <c r="F232" s="745"/>
    </row>
    <row r="233" spans="4:6" ht="12.75">
      <c r="D233" s="689">
        <f>+D103-D216</f>
        <v>0</v>
      </c>
      <c r="F233" s="689">
        <f>+F103-F216</f>
        <v>0</v>
      </c>
    </row>
  </sheetData>
  <sheetProtection/>
  <mergeCells count="31">
    <mergeCell ref="A15:A16"/>
    <mergeCell ref="C15:C16"/>
    <mergeCell ref="D15:D16"/>
    <mergeCell ref="A57:F57"/>
    <mergeCell ref="E15:E16"/>
    <mergeCell ref="F15:F16"/>
    <mergeCell ref="A56:F56"/>
    <mergeCell ref="A232:F232"/>
    <mergeCell ref="C189:C190"/>
    <mergeCell ref="D189:D190"/>
    <mergeCell ref="E189:E190"/>
    <mergeCell ref="A189:A190"/>
    <mergeCell ref="B189:B190"/>
    <mergeCell ref="A231:F231"/>
    <mergeCell ref="F189:F190"/>
    <mergeCell ref="A73:A74"/>
    <mergeCell ref="F73:F74"/>
    <mergeCell ref="F131:F132"/>
    <mergeCell ref="E131:E132"/>
    <mergeCell ref="C73:C74"/>
    <mergeCell ref="D73:D74"/>
    <mergeCell ref="E73:E74"/>
    <mergeCell ref="A131:A132"/>
    <mergeCell ref="A115:F115"/>
    <mergeCell ref="B73:B74"/>
    <mergeCell ref="A114:F114"/>
    <mergeCell ref="A172:F172"/>
    <mergeCell ref="A173:F173"/>
    <mergeCell ref="B131:B132"/>
    <mergeCell ref="C131:C132"/>
    <mergeCell ref="D131:D132"/>
  </mergeCells>
  <printOptions horizontalCentered="1"/>
  <pageMargins left="0.27" right="0.24" top="0.984251968503937" bottom="0.984251968503937" header="0.5118110236220472" footer="0.5118110236220472"/>
  <pageSetup horizontalDpi="300" verticalDpi="300" orientation="portrait" paperSize="9" scale="91" r:id="rId1"/>
  <rowBreaks count="3" manualBreakCount="3">
    <brk id="58" max="255" man="1"/>
    <brk id="116" max="255" man="1"/>
    <brk id="174" max="255" man="1"/>
  </rowBreaks>
</worksheet>
</file>

<file path=xl/worksheets/sheet3.xml><?xml version="1.0" encoding="utf-8"?>
<worksheet xmlns="http://schemas.openxmlformats.org/spreadsheetml/2006/main" xmlns:r="http://schemas.openxmlformats.org/officeDocument/2006/relationships">
  <dimension ref="A1:F118"/>
  <sheetViews>
    <sheetView zoomScalePageLayoutView="0" workbookViewId="0" topLeftCell="A82">
      <selection activeCell="F28" sqref="F28:F29"/>
    </sheetView>
  </sheetViews>
  <sheetFormatPr defaultColWidth="11.375" defaultRowHeight="12.75" customHeight="1" outlineLevelRow="2"/>
  <cols>
    <col min="1" max="1" width="1.37890625" style="16" customWidth="1"/>
    <col min="2" max="2" width="5.625" style="17" customWidth="1"/>
    <col min="3" max="3" width="53.00390625" style="16" customWidth="1"/>
    <col min="4" max="4" width="12.875" style="16" customWidth="1"/>
    <col min="5" max="5" width="12.625" style="16" customWidth="1"/>
    <col min="6" max="6" width="13.75390625" style="16" customWidth="1"/>
    <col min="7" max="16384" width="11.375" style="16" customWidth="1"/>
  </cols>
  <sheetData>
    <row r="1" spans="2:6" ht="15" customHeight="1">
      <c r="B1" s="87"/>
      <c r="C1" s="50" t="str">
        <f>+'Előlap(éves)'!C1</f>
        <v>12590395-4110-113-01.</v>
      </c>
      <c r="D1" s="14"/>
      <c r="F1" s="52" t="s">
        <v>999</v>
      </c>
    </row>
    <row r="2" spans="2:4" ht="12.75" customHeight="1">
      <c r="B2" s="87"/>
      <c r="C2" s="19" t="s">
        <v>710</v>
      </c>
      <c r="D2" s="14"/>
    </row>
    <row r="3" spans="2:4" ht="12.75" customHeight="1">
      <c r="B3" s="87"/>
      <c r="C3" s="19"/>
      <c r="D3" s="14"/>
    </row>
    <row r="4" spans="2:5" ht="12.75" customHeight="1">
      <c r="B4" s="22"/>
      <c r="D4" s="58"/>
      <c r="E4" s="58"/>
    </row>
    <row r="5" spans="2:4" ht="12.75" customHeight="1">
      <c r="B5" s="17" t="s">
        <v>738</v>
      </c>
      <c r="C5" s="17"/>
      <c r="D5" s="105"/>
    </row>
    <row r="6" spans="3:4" ht="15" customHeight="1">
      <c r="C6" s="51" t="str">
        <f>+'Előlap(éves)'!C6</f>
        <v>01-09-879212</v>
      </c>
      <c r="D6" s="105"/>
    </row>
    <row r="7" spans="3:4" ht="12.75" customHeight="1">
      <c r="C7" s="18" t="s">
        <v>711</v>
      </c>
      <c r="D7" s="105"/>
    </row>
    <row r="8" spans="3:4" ht="12.75" customHeight="1">
      <c r="C8" s="18"/>
      <c r="D8" s="105"/>
    </row>
    <row r="9" spans="3:4" ht="12.75" customHeight="1">
      <c r="C9" s="18"/>
      <c r="D9" s="105"/>
    </row>
    <row r="10" spans="3:4" ht="8.25" customHeight="1">
      <c r="C10" s="18"/>
      <c r="D10" s="105"/>
    </row>
    <row r="11" spans="3:4" ht="17.25" customHeight="1">
      <c r="C11" s="606" t="str">
        <f>+'Előlap(éves)'!D14</f>
        <v>ÚJFÖLD Kft.</v>
      </c>
      <c r="D11" s="106"/>
    </row>
    <row r="12" ht="12.75" customHeight="1">
      <c r="C12" s="21" t="s">
        <v>739</v>
      </c>
    </row>
    <row r="13" ht="12.75" customHeight="1">
      <c r="C13" s="17" t="s">
        <v>740</v>
      </c>
    </row>
    <row r="14" ht="12.75" customHeight="1">
      <c r="C14" s="17"/>
    </row>
    <row r="15" spans="2:6" ht="12.75" customHeight="1" thickBot="1">
      <c r="B15" s="60"/>
      <c r="C15" s="84"/>
      <c r="D15" s="84"/>
      <c r="E15" s="84"/>
      <c r="F15" s="56" t="str">
        <f>'Mérleg(éves)'!F14</f>
        <v>adatok eFt-ban</v>
      </c>
    </row>
    <row r="16" spans="2:6" s="20" customFormat="1" ht="12.75" customHeight="1">
      <c r="B16" s="769" t="s">
        <v>809</v>
      </c>
      <c r="C16" s="771" t="s">
        <v>712</v>
      </c>
      <c r="D16" s="773" t="s">
        <v>125</v>
      </c>
      <c r="E16" s="763" t="s">
        <v>790</v>
      </c>
      <c r="F16" s="773" t="s">
        <v>892</v>
      </c>
    </row>
    <row r="17" spans="2:6" s="20" customFormat="1" ht="12.75" customHeight="1">
      <c r="B17" s="770"/>
      <c r="C17" s="772"/>
      <c r="D17" s="774"/>
      <c r="E17" s="764"/>
      <c r="F17" s="774"/>
    </row>
    <row r="18" spans="2:6" ht="12.75" customHeight="1">
      <c r="B18" s="133" t="s">
        <v>797</v>
      </c>
      <c r="C18" s="62" t="s">
        <v>793</v>
      </c>
      <c r="D18" s="62" t="s">
        <v>794</v>
      </c>
      <c r="E18" s="62" t="s">
        <v>795</v>
      </c>
      <c r="F18" s="134" t="s">
        <v>796</v>
      </c>
    </row>
    <row r="19" spans="2:6" ht="12.75" customHeight="1" outlineLevel="2">
      <c r="B19" s="135" t="s">
        <v>713</v>
      </c>
      <c r="C19" s="107" t="s">
        <v>741</v>
      </c>
      <c r="D19" s="101">
        <v>0</v>
      </c>
      <c r="E19" s="101"/>
      <c r="F19" s="136">
        <v>0</v>
      </c>
    </row>
    <row r="20" spans="2:6" ht="12.75" customHeight="1" outlineLevel="2" thickBot="1">
      <c r="B20" s="137" t="s">
        <v>714</v>
      </c>
      <c r="C20" s="108" t="s">
        <v>742</v>
      </c>
      <c r="D20" s="102">
        <v>0</v>
      </c>
      <c r="E20" s="102"/>
      <c r="F20" s="138">
        <v>0</v>
      </c>
    </row>
    <row r="21" spans="2:6" ht="12.75" customHeight="1" outlineLevel="1" thickBot="1">
      <c r="B21" s="112" t="s">
        <v>672</v>
      </c>
      <c r="C21" s="110" t="s">
        <v>743</v>
      </c>
      <c r="D21" s="99">
        <v>0</v>
      </c>
      <c r="E21" s="99"/>
      <c r="F21" s="139">
        <f>SUM(F19:F20)</f>
        <v>0</v>
      </c>
    </row>
    <row r="22" spans="2:6" ht="12.75" customHeight="1" outlineLevel="2">
      <c r="B22" s="140" t="s">
        <v>715</v>
      </c>
      <c r="C22" s="113" t="s">
        <v>746</v>
      </c>
      <c r="D22" s="100">
        <v>0</v>
      </c>
      <c r="E22" s="100"/>
      <c r="F22" s="141">
        <v>0</v>
      </c>
    </row>
    <row r="23" spans="2:6" ht="12.75" customHeight="1" outlineLevel="2" thickBot="1">
      <c r="B23" s="137" t="s">
        <v>716</v>
      </c>
      <c r="C23" s="108" t="s">
        <v>745</v>
      </c>
      <c r="D23" s="102">
        <v>0</v>
      </c>
      <c r="E23" s="102"/>
      <c r="F23" s="138">
        <v>0</v>
      </c>
    </row>
    <row r="24" spans="2:6" ht="12.75" customHeight="1" outlineLevel="1" thickBot="1">
      <c r="B24" s="112" t="s">
        <v>690</v>
      </c>
      <c r="C24" s="110" t="s">
        <v>990</v>
      </c>
      <c r="D24" s="99">
        <v>0</v>
      </c>
      <c r="E24" s="99"/>
      <c r="F24" s="139">
        <f>SUM(F22:F23)</f>
        <v>0</v>
      </c>
    </row>
    <row r="25" spans="2:6" ht="12.75" customHeight="1" outlineLevel="1" thickBot="1">
      <c r="B25" s="112" t="s">
        <v>694</v>
      </c>
      <c r="C25" s="110" t="s">
        <v>744</v>
      </c>
      <c r="D25" s="99">
        <v>12</v>
      </c>
      <c r="E25" s="99"/>
      <c r="F25" s="139">
        <v>12</v>
      </c>
    </row>
    <row r="26" spans="2:6" ht="12.75" customHeight="1" outlineLevel="1" thickBot="1">
      <c r="B26" s="109"/>
      <c r="C26" s="117" t="s">
        <v>773</v>
      </c>
      <c r="D26" s="99">
        <v>0</v>
      </c>
      <c r="E26" s="99"/>
      <c r="F26" s="139">
        <v>0</v>
      </c>
    </row>
    <row r="27" spans="2:6" ht="12.75" customHeight="1" outlineLevel="2">
      <c r="B27" s="140" t="s">
        <v>717</v>
      </c>
      <c r="C27" s="113" t="s">
        <v>747</v>
      </c>
      <c r="D27" s="100">
        <v>0</v>
      </c>
      <c r="E27" s="100"/>
      <c r="F27" s="141">
        <v>0</v>
      </c>
    </row>
    <row r="28" spans="2:6" ht="12.75" customHeight="1" outlineLevel="2">
      <c r="B28" s="133" t="s">
        <v>718</v>
      </c>
      <c r="C28" s="107" t="s">
        <v>1009</v>
      </c>
      <c r="D28" s="101">
        <v>1550</v>
      </c>
      <c r="E28" s="101"/>
      <c r="F28" s="136">
        <v>1166</v>
      </c>
    </row>
    <row r="29" spans="2:6" ht="12.75" customHeight="1" outlineLevel="2">
      <c r="B29" s="133" t="s">
        <v>719</v>
      </c>
      <c r="C29" s="107" t="s">
        <v>774</v>
      </c>
      <c r="D29" s="101">
        <v>436</v>
      </c>
      <c r="E29" s="101"/>
      <c r="F29" s="138">
        <v>71</v>
      </c>
    </row>
    <row r="30" spans="2:6" ht="12.75" customHeight="1" outlineLevel="2">
      <c r="B30" s="133" t="s">
        <v>720</v>
      </c>
      <c r="C30" s="107" t="s">
        <v>748</v>
      </c>
      <c r="D30" s="101">
        <v>0</v>
      </c>
      <c r="E30" s="101"/>
      <c r="F30" s="136">
        <v>0</v>
      </c>
    </row>
    <row r="31" spans="2:6" ht="12.75" customHeight="1" outlineLevel="2" thickBot="1">
      <c r="B31" s="137" t="s">
        <v>721</v>
      </c>
      <c r="C31" s="108" t="s">
        <v>775</v>
      </c>
      <c r="D31" s="102">
        <v>0</v>
      </c>
      <c r="E31" s="102"/>
      <c r="F31" s="138">
        <v>0</v>
      </c>
    </row>
    <row r="32" spans="2:6" ht="12.75" customHeight="1" outlineLevel="1" thickBot="1">
      <c r="B32" s="112" t="s">
        <v>703</v>
      </c>
      <c r="C32" s="110" t="s">
        <v>776</v>
      </c>
      <c r="D32" s="139">
        <f>SUM(D27:D31)</f>
        <v>1986</v>
      </c>
      <c r="E32" s="99"/>
      <c r="F32" s="139">
        <f>SUM(F27:F31)</f>
        <v>1237</v>
      </c>
    </row>
    <row r="33" spans="2:6" ht="12.75" customHeight="1" outlineLevel="2">
      <c r="B33" s="140" t="s">
        <v>722</v>
      </c>
      <c r="C33" s="113" t="s">
        <v>749</v>
      </c>
      <c r="D33" s="100">
        <v>0</v>
      </c>
      <c r="E33" s="100"/>
      <c r="F33" s="141">
        <v>0</v>
      </c>
    </row>
    <row r="34" spans="2:6" ht="12.75" customHeight="1" outlineLevel="2">
      <c r="B34" s="133" t="s">
        <v>723</v>
      </c>
      <c r="C34" s="107" t="s">
        <v>750</v>
      </c>
      <c r="D34" s="101">
        <v>0</v>
      </c>
      <c r="E34" s="101"/>
      <c r="F34" s="136">
        <v>0</v>
      </c>
    </row>
    <row r="35" spans="2:6" ht="12.75" customHeight="1" outlineLevel="2" thickBot="1">
      <c r="B35" s="137" t="s">
        <v>724</v>
      </c>
      <c r="C35" s="108" t="s">
        <v>777</v>
      </c>
      <c r="D35" s="102">
        <v>0</v>
      </c>
      <c r="E35" s="102"/>
      <c r="F35" s="138">
        <v>0</v>
      </c>
    </row>
    <row r="36" spans="2:6" ht="12.75" customHeight="1" outlineLevel="1" thickBot="1">
      <c r="B36" s="112" t="s">
        <v>751</v>
      </c>
      <c r="C36" s="110" t="s">
        <v>778</v>
      </c>
      <c r="D36" s="139">
        <v>0</v>
      </c>
      <c r="E36" s="99"/>
      <c r="F36" s="139">
        <f>SUM(F33:F35)</f>
        <v>0</v>
      </c>
    </row>
    <row r="37" spans="2:6" ht="12.75" customHeight="1" outlineLevel="1" thickBot="1">
      <c r="B37" s="112" t="s">
        <v>752</v>
      </c>
      <c r="C37" s="110" t="s">
        <v>709</v>
      </c>
      <c r="D37" s="99">
        <v>0</v>
      </c>
      <c r="E37" s="99"/>
      <c r="F37" s="139">
        <v>0</v>
      </c>
    </row>
    <row r="38" spans="2:6" ht="12.75" customHeight="1" outlineLevel="1" thickBot="1">
      <c r="B38" s="112" t="s">
        <v>753</v>
      </c>
      <c r="C38" s="110" t="s">
        <v>754</v>
      </c>
      <c r="D38" s="139">
        <v>0</v>
      </c>
      <c r="E38" s="99"/>
      <c r="F38" s="139">
        <v>159</v>
      </c>
    </row>
    <row r="39" spans="2:6" ht="12.75" customHeight="1" outlineLevel="1" thickBot="1">
      <c r="B39" s="142"/>
      <c r="C39" s="114" t="s">
        <v>989</v>
      </c>
      <c r="D39" s="118">
        <v>0</v>
      </c>
      <c r="E39" s="118"/>
      <c r="F39" s="143">
        <v>0</v>
      </c>
    </row>
    <row r="40" spans="2:6" ht="21" customHeight="1" thickBot="1">
      <c r="B40" s="112" t="s">
        <v>755</v>
      </c>
      <c r="C40" s="115" t="s">
        <v>1010</v>
      </c>
      <c r="D40" s="139">
        <f>SUM(D21+D24+D25-D32-D36-D37-D38)</f>
        <v>-1974</v>
      </c>
      <c r="E40" s="99"/>
      <c r="F40" s="139">
        <f>SUM(F21+F24+F25-F32-F36-F37-F38)</f>
        <v>-1384</v>
      </c>
    </row>
    <row r="41" spans="2:6" ht="12.75" customHeight="1">
      <c r="B41" s="59"/>
      <c r="C41" s="105"/>
      <c r="D41" s="61"/>
      <c r="E41" s="61"/>
      <c r="F41" s="61"/>
    </row>
    <row r="42" spans="2:6" ht="12.75" customHeight="1">
      <c r="B42" s="59"/>
      <c r="C42" s="105"/>
      <c r="D42" s="61"/>
      <c r="E42" s="61"/>
      <c r="F42" s="61"/>
    </row>
    <row r="46" s="1" customFormat="1" ht="12.75"/>
    <row r="47" s="1" customFormat="1" ht="12.75"/>
    <row r="48" s="1" customFormat="1" ht="12.75"/>
    <row r="49" s="1" customFormat="1" ht="12.75"/>
    <row r="54" spans="2:6" ht="12.75" customHeight="1">
      <c r="B54" s="18" t="str">
        <f>+'Előlap(éves)'!B52</f>
        <v>Kelt: </v>
      </c>
      <c r="C54" s="16" t="str">
        <f>'Mérleg(éves)'!C228</f>
        <v>Budapest, 2014.02.25</v>
      </c>
      <c r="D54" s="55"/>
      <c r="E54" s="98" t="s">
        <v>984</v>
      </c>
      <c r="F54" s="55"/>
    </row>
    <row r="55" spans="1:6" ht="12.75" customHeight="1">
      <c r="A55" s="22"/>
      <c r="B55" s="58"/>
      <c r="C55" s="54"/>
      <c r="D55" s="1"/>
      <c r="E55" s="14" t="s">
        <v>736</v>
      </c>
      <c r="F55" s="55"/>
    </row>
    <row r="56" spans="1:6" ht="12.75" customHeight="1">
      <c r="A56" s="22"/>
      <c r="B56" s="58"/>
      <c r="C56" s="1"/>
      <c r="D56" s="1"/>
      <c r="E56" s="14" t="s">
        <v>737</v>
      </c>
      <c r="F56" s="55"/>
    </row>
    <row r="57" spans="1:6" ht="12.75" customHeight="1">
      <c r="A57" s="746" t="s">
        <v>985</v>
      </c>
      <c r="B57" s="746"/>
      <c r="C57" s="746"/>
      <c r="D57" s="746"/>
      <c r="E57" s="746"/>
      <c r="F57" s="746"/>
    </row>
    <row r="58" spans="1:6" ht="12.75" customHeight="1">
      <c r="A58" s="745"/>
      <c r="B58" s="745"/>
      <c r="C58" s="745"/>
      <c r="D58" s="745"/>
      <c r="E58" s="745"/>
      <c r="F58" s="745"/>
    </row>
    <row r="60" spans="2:6" ht="15" customHeight="1">
      <c r="B60" s="87"/>
      <c r="C60" s="50" t="str">
        <f>+'Előlap(éves)'!C1</f>
        <v>12590395-4110-113-01.</v>
      </c>
      <c r="D60" s="14"/>
      <c r="F60" s="52" t="s">
        <v>1000</v>
      </c>
    </row>
    <row r="61" spans="2:4" ht="12.75" customHeight="1">
      <c r="B61" s="87"/>
      <c r="C61" s="19" t="s">
        <v>710</v>
      </c>
      <c r="D61" s="14"/>
    </row>
    <row r="62" spans="2:4" ht="12.75" customHeight="1">
      <c r="B62" s="87"/>
      <c r="C62" s="19"/>
      <c r="D62" s="14"/>
    </row>
    <row r="63" spans="2:5" ht="12.75" customHeight="1">
      <c r="B63" s="22"/>
      <c r="D63" s="58"/>
      <c r="E63" s="58"/>
    </row>
    <row r="64" spans="2:4" ht="12.75" customHeight="1">
      <c r="B64" s="17" t="s">
        <v>738</v>
      </c>
      <c r="C64" s="17"/>
      <c r="D64" s="105"/>
    </row>
    <row r="65" spans="3:4" ht="15" customHeight="1">
      <c r="C65" s="51" t="str">
        <f>+'Előlap(éves)'!C6</f>
        <v>01-09-879212</v>
      </c>
      <c r="D65" s="105"/>
    </row>
    <row r="66" spans="3:4" ht="12.75" customHeight="1">
      <c r="C66" s="18" t="s">
        <v>711</v>
      </c>
      <c r="D66" s="105"/>
    </row>
    <row r="67" spans="3:4" ht="12.75" customHeight="1">
      <c r="C67" s="18"/>
      <c r="D67" s="105"/>
    </row>
    <row r="68" spans="3:4" ht="12.75" customHeight="1">
      <c r="C68" s="18"/>
      <c r="D68" s="105"/>
    </row>
    <row r="69" spans="3:4" ht="12.75" customHeight="1">
      <c r="C69" s="18"/>
      <c r="D69" s="105"/>
    </row>
    <row r="70" spans="3:4" ht="18" customHeight="1">
      <c r="C70" s="606" t="str">
        <f>+'Előlap(éves)'!D14</f>
        <v>ÚJFÖLD Kft.</v>
      </c>
      <c r="D70" s="106"/>
    </row>
    <row r="71" ht="12.75" customHeight="1">
      <c r="C71" s="21" t="s">
        <v>739</v>
      </c>
    </row>
    <row r="72" ht="12.75" customHeight="1">
      <c r="C72" s="17" t="s">
        <v>740</v>
      </c>
    </row>
    <row r="74" spans="2:6" ht="12.75" customHeight="1" thickBot="1">
      <c r="B74" s="58"/>
      <c r="C74" s="105"/>
      <c r="D74" s="84"/>
      <c r="E74" s="84"/>
      <c r="F74" s="56" t="str">
        <f>'Mérleg(éves)'!F14</f>
        <v>adatok eFt-ban</v>
      </c>
    </row>
    <row r="75" spans="2:6" ht="12.75" customHeight="1">
      <c r="B75" s="765" t="s">
        <v>809</v>
      </c>
      <c r="C75" s="767" t="s">
        <v>712</v>
      </c>
      <c r="D75" s="773" t="str">
        <f>D16</f>
        <v>2012.01.01.-2012.12.31.</v>
      </c>
      <c r="E75" s="763" t="s">
        <v>790</v>
      </c>
      <c r="F75" s="773" t="str">
        <f>F16</f>
        <v>2013.01.01.-2013.12.31.</v>
      </c>
    </row>
    <row r="76" spans="2:6" ht="12.75" customHeight="1">
      <c r="B76" s="766"/>
      <c r="C76" s="768"/>
      <c r="D76" s="774"/>
      <c r="E76" s="764"/>
      <c r="F76" s="774"/>
    </row>
    <row r="77" spans="2:6" ht="12.75" customHeight="1">
      <c r="B77" s="137" t="s">
        <v>797</v>
      </c>
      <c r="C77" s="25" t="s">
        <v>793</v>
      </c>
      <c r="D77" s="25" t="s">
        <v>794</v>
      </c>
      <c r="E77" s="25" t="s">
        <v>795</v>
      </c>
      <c r="F77" s="144" t="s">
        <v>796</v>
      </c>
    </row>
    <row r="78" spans="2:6" ht="12.75" customHeight="1" outlineLevel="2">
      <c r="B78" s="135" t="s">
        <v>725</v>
      </c>
      <c r="C78" s="107" t="s">
        <v>779</v>
      </c>
      <c r="D78" s="101">
        <v>0</v>
      </c>
      <c r="E78" s="101"/>
      <c r="F78" s="136">
        <v>0</v>
      </c>
    </row>
    <row r="79" spans="2:6" ht="12.75" customHeight="1" outlineLevel="2">
      <c r="B79" s="135"/>
      <c r="C79" s="107" t="s">
        <v>780</v>
      </c>
      <c r="D79" s="101">
        <v>0</v>
      </c>
      <c r="E79" s="101"/>
      <c r="F79" s="136">
        <v>0</v>
      </c>
    </row>
    <row r="80" spans="2:6" ht="12.75" customHeight="1" outlineLevel="2">
      <c r="B80" s="133" t="s">
        <v>726</v>
      </c>
      <c r="C80" s="107" t="s">
        <v>781</v>
      </c>
      <c r="D80" s="101">
        <v>0</v>
      </c>
      <c r="E80" s="101"/>
      <c r="F80" s="136">
        <v>0</v>
      </c>
    </row>
    <row r="81" spans="2:6" ht="12.75" customHeight="1" outlineLevel="2">
      <c r="B81" s="133"/>
      <c r="C81" s="107" t="s">
        <v>780</v>
      </c>
      <c r="D81" s="101">
        <v>0</v>
      </c>
      <c r="E81" s="101"/>
      <c r="F81" s="136">
        <v>0</v>
      </c>
    </row>
    <row r="82" spans="2:6" ht="12.75" customHeight="1" outlineLevel="2">
      <c r="B82" s="133" t="s">
        <v>727</v>
      </c>
      <c r="C82" s="119" t="s">
        <v>782</v>
      </c>
      <c r="D82" s="101">
        <v>0</v>
      </c>
      <c r="E82" s="101"/>
      <c r="F82" s="136">
        <v>0</v>
      </c>
    </row>
    <row r="83" spans="2:6" ht="12.75" customHeight="1" outlineLevel="2">
      <c r="B83" s="133"/>
      <c r="C83" s="119" t="s">
        <v>780</v>
      </c>
      <c r="D83" s="101">
        <v>0</v>
      </c>
      <c r="E83" s="101"/>
      <c r="F83" s="136">
        <v>0</v>
      </c>
    </row>
    <row r="84" spans="2:6" ht="12.75" customHeight="1" outlineLevel="2">
      <c r="B84" s="133" t="s">
        <v>728</v>
      </c>
      <c r="C84" s="119" t="s">
        <v>783</v>
      </c>
      <c r="D84" s="101">
        <v>1</v>
      </c>
      <c r="E84" s="101"/>
      <c r="F84" s="136">
        <v>1</v>
      </c>
    </row>
    <row r="85" spans="2:6" ht="12.75" customHeight="1" outlineLevel="2">
      <c r="B85" s="133"/>
      <c r="C85" s="119" t="s">
        <v>780</v>
      </c>
      <c r="D85" s="101">
        <v>0</v>
      </c>
      <c r="E85" s="101"/>
      <c r="F85" s="136">
        <v>0</v>
      </c>
    </row>
    <row r="86" spans="2:6" ht="12.75" customHeight="1" outlineLevel="2" thickBot="1">
      <c r="B86" s="137" t="s">
        <v>729</v>
      </c>
      <c r="C86" s="108" t="s">
        <v>756</v>
      </c>
      <c r="D86" s="102">
        <v>0</v>
      </c>
      <c r="E86" s="102"/>
      <c r="F86" s="138">
        <v>0</v>
      </c>
    </row>
    <row r="87" spans="2:6" ht="12.75" customHeight="1" outlineLevel="1" thickBot="1">
      <c r="B87" s="112" t="s">
        <v>991</v>
      </c>
      <c r="C87" s="110" t="s">
        <v>992</v>
      </c>
      <c r="D87" s="139">
        <f>+D78+D80+D82+D84+D86</f>
        <v>1</v>
      </c>
      <c r="E87" s="99"/>
      <c r="F87" s="139">
        <f>+F78+F80+F82+F84+F86</f>
        <v>1</v>
      </c>
    </row>
    <row r="88" spans="2:6" ht="12.75" customHeight="1" outlineLevel="2">
      <c r="B88" s="140" t="s">
        <v>730</v>
      </c>
      <c r="C88" s="113" t="s">
        <v>784</v>
      </c>
      <c r="D88" s="100">
        <v>0</v>
      </c>
      <c r="E88" s="100"/>
      <c r="F88" s="141">
        <v>0</v>
      </c>
    </row>
    <row r="89" spans="2:6" ht="12.75" customHeight="1" outlineLevel="2">
      <c r="B89" s="133"/>
      <c r="C89" s="107" t="s">
        <v>786</v>
      </c>
      <c r="D89" s="101">
        <v>0</v>
      </c>
      <c r="E89" s="101"/>
      <c r="F89" s="136">
        <v>0</v>
      </c>
    </row>
    <row r="90" spans="2:6" ht="12.75" customHeight="1" outlineLevel="2">
      <c r="B90" s="133" t="s">
        <v>731</v>
      </c>
      <c r="C90" s="107" t="s">
        <v>785</v>
      </c>
      <c r="D90" s="101">
        <v>11343</v>
      </c>
      <c r="E90" s="101"/>
      <c r="F90" s="136">
        <v>6485</v>
      </c>
    </row>
    <row r="91" spans="2:6" ht="12.75" customHeight="1" outlineLevel="2">
      <c r="B91" s="133"/>
      <c r="C91" s="107" t="s">
        <v>786</v>
      </c>
      <c r="D91" s="101">
        <v>11343</v>
      </c>
      <c r="E91" s="101"/>
      <c r="F91" s="136">
        <v>6485</v>
      </c>
    </row>
    <row r="92" spans="2:6" ht="12.75" customHeight="1" outlineLevel="2">
      <c r="B92" s="133" t="s">
        <v>732</v>
      </c>
      <c r="C92" s="119" t="s">
        <v>787</v>
      </c>
      <c r="D92" s="101">
        <v>0</v>
      </c>
      <c r="E92" s="101"/>
      <c r="F92" s="136">
        <v>0</v>
      </c>
    </row>
    <row r="93" spans="2:6" ht="12.75" customHeight="1" outlineLevel="2" thickBot="1">
      <c r="B93" s="137" t="s">
        <v>733</v>
      </c>
      <c r="C93" s="108" t="s">
        <v>758</v>
      </c>
      <c r="D93" s="102">
        <v>0</v>
      </c>
      <c r="E93" s="102"/>
      <c r="F93" s="138">
        <v>0</v>
      </c>
    </row>
    <row r="94" spans="2:6" ht="12.75" customHeight="1" outlineLevel="1" thickBot="1">
      <c r="B94" s="112" t="s">
        <v>757</v>
      </c>
      <c r="C94" s="110" t="s">
        <v>993</v>
      </c>
      <c r="D94" s="139">
        <f>+D88+D90+D92+D93</f>
        <v>11343</v>
      </c>
      <c r="E94" s="99"/>
      <c r="F94" s="139">
        <f>+F88+F90+F92+F93</f>
        <v>6485</v>
      </c>
    </row>
    <row r="95" spans="2:6" ht="12.75" customHeight="1" thickBot="1">
      <c r="B95" s="112" t="s">
        <v>760</v>
      </c>
      <c r="C95" s="110" t="s">
        <v>994</v>
      </c>
      <c r="D95" s="139">
        <f>+D87-D94</f>
        <v>-11342</v>
      </c>
      <c r="E95" s="99"/>
      <c r="F95" s="139">
        <f>+F87-F94</f>
        <v>-6484</v>
      </c>
    </row>
    <row r="96" spans="2:6" ht="12.75" customHeight="1" thickBot="1">
      <c r="B96" s="121" t="s">
        <v>761</v>
      </c>
      <c r="C96" s="122" t="s">
        <v>788</v>
      </c>
      <c r="D96" s="145">
        <f>+D40+D95</f>
        <v>-13316</v>
      </c>
      <c r="E96" s="123"/>
      <c r="F96" s="145">
        <f>+F40+F95</f>
        <v>-7868</v>
      </c>
    </row>
    <row r="97" spans="2:6" ht="12.75" customHeight="1" outlineLevel="1">
      <c r="B97" s="146" t="s">
        <v>759</v>
      </c>
      <c r="C97" s="111" t="s">
        <v>763</v>
      </c>
      <c r="D97" s="120"/>
      <c r="E97" s="120"/>
      <c r="F97" s="147"/>
    </row>
    <row r="98" spans="2:6" ht="12.75" customHeight="1" outlineLevel="1" thickBot="1">
      <c r="B98" s="148" t="s">
        <v>762</v>
      </c>
      <c r="C98" s="124" t="s">
        <v>765</v>
      </c>
      <c r="D98" s="125"/>
      <c r="E98" s="125"/>
      <c r="F98" s="149"/>
    </row>
    <row r="99" spans="2:6" ht="12.75" customHeight="1" thickBot="1">
      <c r="B99" s="112" t="s">
        <v>766</v>
      </c>
      <c r="C99" s="110" t="s">
        <v>995</v>
      </c>
      <c r="D99" s="99">
        <v>0</v>
      </c>
      <c r="E99" s="99"/>
      <c r="F99" s="139">
        <f>F97-F98</f>
        <v>0</v>
      </c>
    </row>
    <row r="100" spans="2:6" ht="12.75" customHeight="1" outlineLevel="1" thickBot="1">
      <c r="B100" s="112" t="s">
        <v>767</v>
      </c>
      <c r="C100" s="110" t="s">
        <v>768</v>
      </c>
      <c r="D100" s="139">
        <f>+D96+D99</f>
        <v>-13316</v>
      </c>
      <c r="E100" s="99"/>
      <c r="F100" s="139">
        <f>+F96+F99</f>
        <v>-7868</v>
      </c>
    </row>
    <row r="101" spans="2:6" ht="12.75" customHeight="1" outlineLevel="1" thickBot="1">
      <c r="B101" s="150" t="s">
        <v>764</v>
      </c>
      <c r="C101" s="126" t="s">
        <v>769</v>
      </c>
      <c r="D101" s="118"/>
      <c r="E101" s="118"/>
      <c r="F101" s="143"/>
    </row>
    <row r="102" spans="2:6" ht="12.75" customHeight="1" outlineLevel="1" thickBot="1">
      <c r="B102" s="112" t="s">
        <v>770</v>
      </c>
      <c r="C102" s="110" t="s">
        <v>996</v>
      </c>
      <c r="D102" s="139">
        <f>+D100-D101</f>
        <v>-13316</v>
      </c>
      <c r="E102" s="99"/>
      <c r="F102" s="139">
        <f>+F100-F101</f>
        <v>-7868</v>
      </c>
    </row>
    <row r="103" spans="2:6" ht="12.75" customHeight="1" outlineLevel="1">
      <c r="B103" s="140" t="s">
        <v>734</v>
      </c>
      <c r="C103" s="113" t="s">
        <v>997</v>
      </c>
      <c r="D103" s="100"/>
      <c r="E103" s="100"/>
      <c r="F103" s="141"/>
    </row>
    <row r="104" spans="2:6" ht="12.75" customHeight="1" outlineLevel="1" thickBot="1">
      <c r="B104" s="137" t="s">
        <v>735</v>
      </c>
      <c r="C104" s="108" t="s">
        <v>998</v>
      </c>
      <c r="D104" s="102"/>
      <c r="E104" s="102"/>
      <c r="F104" s="138"/>
    </row>
    <row r="105" spans="2:6" ht="12.75" customHeight="1" thickBot="1">
      <c r="B105" s="112" t="s">
        <v>771</v>
      </c>
      <c r="C105" s="110" t="s">
        <v>789</v>
      </c>
      <c r="D105" s="139">
        <f>+D102+D103-D104</f>
        <v>-13316</v>
      </c>
      <c r="E105" s="99"/>
      <c r="F105" s="139">
        <f>+F102+F103-F104</f>
        <v>-7868</v>
      </c>
    </row>
    <row r="106" spans="2:6" ht="12.75" customHeight="1">
      <c r="B106" s="87"/>
      <c r="F106" s="81"/>
    </row>
    <row r="107" spans="2:6" ht="12.75" customHeight="1">
      <c r="B107" s="87"/>
      <c r="F107" s="81"/>
    </row>
    <row r="108" spans="2:6" ht="12.75" customHeight="1">
      <c r="B108" s="87"/>
      <c r="F108" s="81"/>
    </row>
    <row r="109" ht="12.75" customHeight="1">
      <c r="B109" s="16"/>
    </row>
    <row r="110" ht="12.75" customHeight="1">
      <c r="B110" s="16"/>
    </row>
    <row r="111" ht="12.75" customHeight="1">
      <c r="B111" s="16"/>
    </row>
    <row r="112" ht="12.75" customHeight="1">
      <c r="B112" s="16"/>
    </row>
    <row r="114" spans="2:6" ht="12.75" customHeight="1">
      <c r="B114" s="18" t="str">
        <f>+'Előlap(éves)'!B52</f>
        <v>Kelt: </v>
      </c>
      <c r="C114" s="18" t="str">
        <f>C54</f>
        <v>Budapest, 2014.02.25</v>
      </c>
      <c r="D114" s="55"/>
      <c r="E114" s="98" t="s">
        <v>984</v>
      </c>
      <c r="F114" s="55"/>
    </row>
    <row r="115" spans="1:6" ht="12.75" customHeight="1">
      <c r="A115" s="22"/>
      <c r="B115" s="58"/>
      <c r="C115" s="54"/>
      <c r="D115" s="1"/>
      <c r="E115" s="14" t="s">
        <v>736</v>
      </c>
      <c r="F115" s="55"/>
    </row>
    <row r="116" spans="1:6" ht="12.75" customHeight="1">
      <c r="A116" s="22"/>
      <c r="B116" s="58"/>
      <c r="C116" s="1"/>
      <c r="D116" s="1"/>
      <c r="E116" s="14" t="s">
        <v>737</v>
      </c>
      <c r="F116" s="55"/>
    </row>
    <row r="117" spans="1:6" ht="12.75" customHeight="1">
      <c r="A117" s="746" t="s">
        <v>985</v>
      </c>
      <c r="B117" s="746"/>
      <c r="C117" s="746"/>
      <c r="D117" s="746"/>
      <c r="E117" s="746"/>
      <c r="F117" s="746"/>
    </row>
    <row r="118" spans="1:6" ht="12.75" customHeight="1">
      <c r="A118" s="745"/>
      <c r="B118" s="745"/>
      <c r="C118" s="745"/>
      <c r="D118" s="745"/>
      <c r="E118" s="745"/>
      <c r="F118" s="745"/>
    </row>
  </sheetData>
  <sheetProtection/>
  <mergeCells count="14">
    <mergeCell ref="A118:F118"/>
    <mergeCell ref="A57:F57"/>
    <mergeCell ref="F16:F17"/>
    <mergeCell ref="A117:F117"/>
    <mergeCell ref="F75:F76"/>
    <mergeCell ref="D16:D17"/>
    <mergeCell ref="B75:B76"/>
    <mergeCell ref="C75:C76"/>
    <mergeCell ref="B16:B17"/>
    <mergeCell ref="C16:C17"/>
    <mergeCell ref="E16:E17"/>
    <mergeCell ref="D75:D76"/>
    <mergeCell ref="E75:E76"/>
    <mergeCell ref="A58:F58"/>
  </mergeCells>
  <printOptions horizontalCentered="1"/>
  <pageMargins left="0.25" right="0.45" top="0.984251968503937" bottom="0.984251968503937" header="0.5118110236220472" footer="0.5118110236220472"/>
  <pageSetup horizontalDpi="300" verticalDpi="300" orientation="portrait" paperSize="9" scale="93" r:id="rId1"/>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view="pageBreakPreview" zoomScaleNormal="105" zoomScaleSheetLayoutView="100" zoomScalePageLayoutView="0" workbookViewId="0" topLeftCell="A10">
      <selection activeCell="B60" sqref="B60"/>
    </sheetView>
  </sheetViews>
  <sheetFormatPr defaultColWidth="9.00390625" defaultRowHeight="12.75"/>
  <cols>
    <col min="1" max="1" width="4.125" style="2" customWidth="1"/>
    <col min="2" max="2" width="55.25390625" style="1" customWidth="1"/>
    <col min="3" max="3" width="10.00390625" style="22" customWidth="1"/>
    <col min="4" max="4" width="11.25390625" style="21" hidden="1" customWidth="1"/>
    <col min="5" max="5" width="11.25390625" style="21" customWidth="1"/>
    <col min="6" max="6" width="13.125" style="629" customWidth="1"/>
    <col min="7" max="7" width="15.25390625" style="127" customWidth="1"/>
    <col min="8" max="8" width="13.25390625" style="1" bestFit="1" customWidth="1"/>
    <col min="9" max="16384" width="9.125" style="1" customWidth="1"/>
  </cols>
  <sheetData>
    <row r="1" spans="1:7" ht="12.75">
      <c r="A1" s="775" t="str">
        <f>+'Előlap(éves)'!D14</f>
        <v>ÚJFÖLD Kft.</v>
      </c>
      <c r="B1" s="775"/>
      <c r="C1" s="775"/>
      <c r="D1" s="51"/>
      <c r="E1" s="775" t="s">
        <v>670</v>
      </c>
      <c r="F1" s="775"/>
      <c r="G1" s="51"/>
    </row>
    <row r="2" spans="1:7" ht="12.75">
      <c r="A2" s="775" t="str">
        <f>+'Előlap(éves)'!D16</f>
        <v>1124 Budapest, Csörsz u 45.</v>
      </c>
      <c r="B2" s="775"/>
      <c r="C2" s="775"/>
      <c r="D2" s="51"/>
      <c r="E2" s="775" t="s">
        <v>705</v>
      </c>
      <c r="F2" s="775"/>
      <c r="G2" s="51"/>
    </row>
    <row r="3" spans="1:7" ht="12.75">
      <c r="A3" s="775" t="str">
        <f>+'Előlap(éves)'!C1</f>
        <v>12590395-4110-113-01.</v>
      </c>
      <c r="B3" s="775"/>
      <c r="C3" s="775"/>
      <c r="D3" s="51"/>
      <c r="E3" s="775" t="s">
        <v>671</v>
      </c>
      <c r="F3" s="775"/>
      <c r="G3" s="51"/>
    </row>
    <row r="4" spans="1:7" ht="12.75">
      <c r="A4" s="780" t="str">
        <f>+'Eredmény(éves)'!F16</f>
        <v>2013.01.01.-2013.12.31.</v>
      </c>
      <c r="B4" s="775"/>
      <c r="C4" s="775"/>
      <c r="D4" s="51"/>
      <c r="E4" s="775" t="s">
        <v>706</v>
      </c>
      <c r="F4" s="775"/>
      <c r="G4" s="51"/>
    </row>
    <row r="5" spans="1:7" ht="13.5" thickBot="1">
      <c r="A5" s="779"/>
      <c r="B5" s="779"/>
      <c r="C5" s="779"/>
      <c r="D5" s="53"/>
      <c r="E5" s="53"/>
      <c r="F5" s="625"/>
      <c r="G5" s="51"/>
    </row>
    <row r="6" spans="1:12" ht="21" customHeight="1" thickBot="1">
      <c r="A6" s="776" t="s">
        <v>70</v>
      </c>
      <c r="B6" s="777"/>
      <c r="C6" s="777"/>
      <c r="D6" s="777"/>
      <c r="E6" s="777"/>
      <c r="F6" s="778"/>
      <c r="G6" s="86"/>
      <c r="H6" s="86"/>
      <c r="I6" s="86"/>
      <c r="J6" s="86"/>
      <c r="K6" s="86"/>
      <c r="L6" s="86"/>
    </row>
    <row r="7" spans="1:12" s="16" customFormat="1" ht="21" customHeight="1" thickBot="1">
      <c r="A7" s="412"/>
      <c r="B7" s="409" t="s">
        <v>1011</v>
      </c>
      <c r="C7" s="410"/>
      <c r="D7" s="410">
        <v>37256</v>
      </c>
      <c r="E7" s="411">
        <f>+'Mérleg(éves)'!D15</f>
        <v>41274</v>
      </c>
      <c r="F7" s="626">
        <f>'Mérleg(éves)'!F15</f>
        <v>41639</v>
      </c>
      <c r="G7" s="405"/>
      <c r="H7" s="87"/>
      <c r="I7" s="87"/>
      <c r="J7" s="87"/>
      <c r="K7" s="87"/>
      <c r="L7" s="87"/>
    </row>
    <row r="8" spans="1:7" s="6" customFormat="1" ht="33" thickBot="1">
      <c r="A8" s="151" t="s">
        <v>672</v>
      </c>
      <c r="B8" s="207" t="s">
        <v>301</v>
      </c>
      <c r="C8" s="208" t="s">
        <v>1001</v>
      </c>
      <c r="D8" s="209">
        <f>SUM(D9:D21)</f>
        <v>0</v>
      </c>
      <c r="E8" s="627">
        <f>SUM(E9:E21)</f>
        <v>-2191</v>
      </c>
      <c r="F8" s="627">
        <f>SUM(F9:F21)</f>
        <v>-1010</v>
      </c>
      <c r="G8" s="406"/>
    </row>
    <row r="9" spans="1:7" ht="12.75">
      <c r="A9" s="152">
        <v>1</v>
      </c>
      <c r="B9" s="153" t="s">
        <v>673</v>
      </c>
      <c r="C9" s="154" t="s">
        <v>676</v>
      </c>
      <c r="D9" s="202"/>
      <c r="E9" s="155">
        <v>-13316</v>
      </c>
      <c r="F9" s="628">
        <f>+'Eredmény(éves)'!F100-F25</f>
        <v>-7868</v>
      </c>
      <c r="G9" s="103"/>
    </row>
    <row r="10" spans="1:7" ht="12.75">
      <c r="A10" s="156">
        <v>2</v>
      </c>
      <c r="B10" s="157" t="s">
        <v>675</v>
      </c>
      <c r="C10" s="158" t="s">
        <v>678</v>
      </c>
      <c r="D10" s="203"/>
      <c r="E10" s="159">
        <v>0</v>
      </c>
      <c r="F10" s="210">
        <f>+'Eredmény(éves)'!F37</f>
        <v>0</v>
      </c>
      <c r="G10" s="103"/>
    </row>
    <row r="11" spans="1:7" ht="12.75">
      <c r="A11" s="156">
        <v>3</v>
      </c>
      <c r="B11" s="157" t="s">
        <v>679</v>
      </c>
      <c r="C11" s="158" t="s">
        <v>676</v>
      </c>
      <c r="D11" s="203"/>
      <c r="E11" s="210">
        <v>0</v>
      </c>
      <c r="F11" s="210">
        <f>'Eredmény(éves)'!F39</f>
        <v>0</v>
      </c>
      <c r="G11" s="407"/>
    </row>
    <row r="12" spans="1:7" ht="12.75">
      <c r="A12" s="156">
        <v>4</v>
      </c>
      <c r="B12" s="157" t="s">
        <v>680</v>
      </c>
      <c r="C12" s="158" t="s">
        <v>676</v>
      </c>
      <c r="D12" s="203"/>
      <c r="E12" s="210">
        <v>0</v>
      </c>
      <c r="F12" s="210">
        <f>'Mérleg(éves)'!F143-'Mérleg(éves)'!D143</f>
        <v>0</v>
      </c>
      <c r="G12" s="407"/>
    </row>
    <row r="13" spans="1:7" ht="12.75">
      <c r="A13" s="156">
        <v>5</v>
      </c>
      <c r="B13" s="157" t="s">
        <v>681</v>
      </c>
      <c r="C13" s="158" t="s">
        <v>676</v>
      </c>
      <c r="D13" s="203"/>
      <c r="E13" s="210">
        <v>0</v>
      </c>
      <c r="F13" s="210">
        <v>0</v>
      </c>
      <c r="G13" s="407"/>
    </row>
    <row r="14" spans="1:7" ht="12.75">
      <c r="A14" s="156">
        <v>6</v>
      </c>
      <c r="B14" s="157" t="s">
        <v>682</v>
      </c>
      <c r="C14" s="158" t="s">
        <v>676</v>
      </c>
      <c r="D14" s="203"/>
      <c r="E14" s="210">
        <v>0</v>
      </c>
      <c r="F14" s="210">
        <f>+'Mérleg(éves)'!F206-'Mérleg(éves)'!D206</f>
        <v>305</v>
      </c>
      <c r="G14" s="407"/>
    </row>
    <row r="15" spans="1:7" ht="12.75">
      <c r="A15" s="156">
        <v>7</v>
      </c>
      <c r="B15" s="157" t="s">
        <v>683</v>
      </c>
      <c r="C15" s="158" t="s">
        <v>676</v>
      </c>
      <c r="D15" s="203"/>
      <c r="E15" s="210"/>
      <c r="F15" s="693"/>
      <c r="G15" s="694"/>
    </row>
    <row r="16" spans="1:7" ht="12.75">
      <c r="A16" s="156">
        <v>8</v>
      </c>
      <c r="B16" s="157" t="s">
        <v>684</v>
      </c>
      <c r="C16" s="158" t="s">
        <v>676</v>
      </c>
      <c r="D16" s="203"/>
      <c r="E16" s="210">
        <v>11154</v>
      </c>
      <c r="F16" s="210">
        <f>+'Mérleg(éves)'!F211-'Mérleg(éves)'!D211</f>
        <v>6572</v>
      </c>
      <c r="G16" s="407"/>
    </row>
    <row r="17" spans="1:7" ht="12.75">
      <c r="A17" s="156">
        <v>9</v>
      </c>
      <c r="B17" s="157" t="s">
        <v>686</v>
      </c>
      <c r="C17" s="158" t="s">
        <v>676</v>
      </c>
      <c r="D17" s="203"/>
      <c r="E17" s="210">
        <v>0</v>
      </c>
      <c r="F17" s="210">
        <f>+'Mérleg(éves)'!D85-'Mérleg(éves)'!F85+F11</f>
        <v>0</v>
      </c>
      <c r="G17" s="407"/>
    </row>
    <row r="18" spans="1:7" ht="12.75">
      <c r="A18" s="156">
        <v>10</v>
      </c>
      <c r="B18" s="157" t="s">
        <v>687</v>
      </c>
      <c r="C18" s="158" t="s">
        <v>676</v>
      </c>
      <c r="D18" s="203"/>
      <c r="E18" s="210">
        <v>-28</v>
      </c>
      <c r="F18" s="210">
        <f>-'Mérleg(éves)'!F77-'Mérleg(éves)'!F86-'Mérleg(éves)'!F87-'Mérleg(éves)'!F88-'Mérleg(éves)'!F90-'Mérleg(éves)'!F89+'Mérleg(éves)'!D77+'Mérleg(éves)'!D86+'Mérleg(éves)'!D87+'Mérleg(éves)'!D88+'Mérleg(éves)'!D89-'Mérleg(éves)'!D90</f>
        <v>-20</v>
      </c>
      <c r="G18" s="407"/>
    </row>
    <row r="19" spans="1:7" ht="12.75">
      <c r="A19" s="156">
        <v>11</v>
      </c>
      <c r="B19" s="157" t="s">
        <v>688</v>
      </c>
      <c r="C19" s="158" t="s">
        <v>676</v>
      </c>
      <c r="D19" s="203"/>
      <c r="E19" s="210">
        <v>-1</v>
      </c>
      <c r="F19" s="210">
        <f>+'Mérleg(éves)'!D98-'Mérleg(éves)'!F98</f>
        <v>1</v>
      </c>
      <c r="G19" s="407"/>
    </row>
    <row r="20" spans="1:7" ht="12.75">
      <c r="A20" s="156">
        <v>12</v>
      </c>
      <c r="B20" s="157" t="s">
        <v>685</v>
      </c>
      <c r="C20" s="158" t="s">
        <v>677</v>
      </c>
      <c r="D20" s="203"/>
      <c r="E20" s="210">
        <v>0</v>
      </c>
      <c r="F20" s="210">
        <f>-'Eredmény(éves)'!F101</f>
        <v>0</v>
      </c>
      <c r="G20" s="407"/>
    </row>
    <row r="21" spans="1:7" ht="13.5" thickBot="1">
      <c r="A21" s="160">
        <v>13</v>
      </c>
      <c r="B21" s="161" t="s">
        <v>689</v>
      </c>
      <c r="C21" s="162" t="s">
        <v>677</v>
      </c>
      <c r="D21" s="204"/>
      <c r="E21" s="211">
        <v>0</v>
      </c>
      <c r="F21" s="211">
        <f>'Eredmény(éves)'!F104</f>
        <v>0</v>
      </c>
      <c r="G21" s="407"/>
    </row>
    <row r="22" spans="1:7" s="6" customFormat="1" ht="33" thickBot="1">
      <c r="A22" s="163" t="s">
        <v>690</v>
      </c>
      <c r="B22" s="164" t="s">
        <v>302</v>
      </c>
      <c r="C22" s="165" t="s">
        <v>1002</v>
      </c>
      <c r="D22" s="205"/>
      <c r="E22" s="212">
        <v>0</v>
      </c>
      <c r="F22" s="212">
        <f>SUM(F23:F25)</f>
        <v>0</v>
      </c>
      <c r="G22" s="408"/>
    </row>
    <row r="23" spans="1:7" ht="12.75">
      <c r="A23" s="166">
        <v>14</v>
      </c>
      <c r="B23" s="167" t="s">
        <v>691</v>
      </c>
      <c r="C23" s="168" t="s">
        <v>677</v>
      </c>
      <c r="D23" s="206"/>
      <c r="E23" s="213">
        <v>0</v>
      </c>
      <c r="F23" s="213">
        <f>-'Mérleg(éves)'!F18+'Mérleg(éves)'!D18-F10-F24</f>
        <v>0</v>
      </c>
      <c r="G23" s="407"/>
    </row>
    <row r="24" spans="1:7" ht="12.75">
      <c r="A24" s="156">
        <v>15</v>
      </c>
      <c r="B24" s="157" t="s">
        <v>692</v>
      </c>
      <c r="C24" s="158" t="s">
        <v>678</v>
      </c>
      <c r="D24" s="203"/>
      <c r="E24" s="210">
        <v>0</v>
      </c>
      <c r="F24" s="210">
        <v>0</v>
      </c>
      <c r="G24" s="407"/>
    </row>
    <row r="25" spans="1:7" ht="13.5" thickBot="1">
      <c r="A25" s="160">
        <v>16</v>
      </c>
      <c r="B25" s="161" t="s">
        <v>693</v>
      </c>
      <c r="C25" s="162" t="s">
        <v>678</v>
      </c>
      <c r="D25" s="204"/>
      <c r="E25" s="211">
        <v>0</v>
      </c>
      <c r="F25" s="211">
        <f>+'Eredmény(éves)'!F78</f>
        <v>0</v>
      </c>
      <c r="G25" s="407"/>
    </row>
    <row r="26" spans="1:7" s="6" customFormat="1" ht="26.25" customHeight="1" thickBot="1">
      <c r="A26" s="163" t="s">
        <v>694</v>
      </c>
      <c r="B26" s="164" t="s">
        <v>303</v>
      </c>
      <c r="C26" s="165" t="s">
        <v>1003</v>
      </c>
      <c r="D26" s="205"/>
      <c r="E26" s="212">
        <f>SUM(E27:E38)</f>
        <v>2400</v>
      </c>
      <c r="F26" s="212">
        <f>SUM(F27:F38)</f>
        <v>383</v>
      </c>
      <c r="G26" s="406"/>
    </row>
    <row r="27" spans="1:7" ht="12.75">
      <c r="A27" s="166">
        <v>17</v>
      </c>
      <c r="B27" s="167" t="s">
        <v>695</v>
      </c>
      <c r="C27" s="168" t="s">
        <v>678</v>
      </c>
      <c r="D27" s="206"/>
      <c r="E27" s="170">
        <v>0</v>
      </c>
      <c r="F27" s="213">
        <v>0</v>
      </c>
      <c r="G27" s="103"/>
    </row>
    <row r="28" spans="1:7" ht="24.75" customHeight="1">
      <c r="A28" s="156">
        <v>18</v>
      </c>
      <c r="B28" s="171" t="s">
        <v>304</v>
      </c>
      <c r="C28" s="158" t="s">
        <v>678</v>
      </c>
      <c r="D28" s="203"/>
      <c r="E28" s="159">
        <v>0</v>
      </c>
      <c r="F28" s="210">
        <v>0</v>
      </c>
      <c r="G28" s="103"/>
    </row>
    <row r="29" spans="1:7" ht="12.75">
      <c r="A29" s="156">
        <v>19</v>
      </c>
      <c r="B29" s="157" t="s">
        <v>696</v>
      </c>
      <c r="C29" s="158" t="s">
        <v>678</v>
      </c>
      <c r="D29" s="203"/>
      <c r="E29" s="159">
        <v>0</v>
      </c>
      <c r="F29" s="210">
        <f>+'Mérleg(éves)'!F208-'Mérleg(éves)'!D208</f>
        <v>0</v>
      </c>
      <c r="G29" s="694"/>
    </row>
    <row r="30" spans="1:7" ht="27" customHeight="1">
      <c r="A30" s="156">
        <v>20</v>
      </c>
      <c r="B30" s="171" t="s">
        <v>305</v>
      </c>
      <c r="C30" s="158" t="s">
        <v>678</v>
      </c>
      <c r="D30" s="203"/>
      <c r="E30" s="159">
        <v>0</v>
      </c>
      <c r="F30" s="210">
        <v>0</v>
      </c>
      <c r="G30" s="103"/>
    </row>
    <row r="31" spans="1:7" ht="12.75">
      <c r="A31" s="156">
        <v>21</v>
      </c>
      <c r="B31" s="157" t="s">
        <v>697</v>
      </c>
      <c r="C31" s="158" t="s">
        <v>678</v>
      </c>
      <c r="D31" s="203"/>
      <c r="E31" s="159">
        <v>0</v>
      </c>
      <c r="F31" s="210">
        <v>0</v>
      </c>
      <c r="G31" s="103"/>
    </row>
    <row r="32" spans="1:7" ht="12.75">
      <c r="A32" s="156">
        <v>22</v>
      </c>
      <c r="B32" s="171" t="s">
        <v>698</v>
      </c>
      <c r="C32" s="158" t="s">
        <v>677</v>
      </c>
      <c r="D32" s="203"/>
      <c r="E32" s="159">
        <v>0</v>
      </c>
      <c r="F32" s="210">
        <v>0</v>
      </c>
      <c r="G32" s="103"/>
    </row>
    <row r="33" spans="1:7" ht="12.75">
      <c r="A33" s="156">
        <v>23</v>
      </c>
      <c r="B33" s="157" t="s">
        <v>699</v>
      </c>
      <c r="C33" s="158" t="s">
        <v>677</v>
      </c>
      <c r="D33" s="203"/>
      <c r="E33" s="159">
        <v>0</v>
      </c>
      <c r="F33" s="210">
        <v>0</v>
      </c>
      <c r="G33" s="103"/>
    </row>
    <row r="34" spans="1:7" ht="12.75">
      <c r="A34" s="156">
        <v>24</v>
      </c>
      <c r="B34" s="171" t="s">
        <v>700</v>
      </c>
      <c r="C34" s="158" t="s">
        <v>677</v>
      </c>
      <c r="D34" s="203"/>
      <c r="E34" s="159">
        <v>0</v>
      </c>
      <c r="F34" s="210">
        <v>0</v>
      </c>
      <c r="G34" s="103"/>
    </row>
    <row r="35" spans="1:7" ht="12.75">
      <c r="A35" s="156">
        <v>25</v>
      </c>
      <c r="B35" s="157" t="s">
        <v>701</v>
      </c>
      <c r="C35" s="158" t="s">
        <v>677</v>
      </c>
      <c r="D35" s="203"/>
      <c r="E35" s="159">
        <v>0</v>
      </c>
      <c r="F35" s="210">
        <v>0</v>
      </c>
      <c r="G35" s="103"/>
    </row>
    <row r="36" spans="1:7" ht="12.75">
      <c r="A36" s="156">
        <v>26</v>
      </c>
      <c r="B36" s="171" t="s">
        <v>702</v>
      </c>
      <c r="C36" s="158" t="s">
        <v>677</v>
      </c>
      <c r="D36" s="203"/>
      <c r="E36" s="159">
        <v>0</v>
      </c>
      <c r="F36" s="210">
        <v>0</v>
      </c>
      <c r="G36" s="103"/>
    </row>
    <row r="37" spans="1:7" ht="32.25">
      <c r="A37" s="160">
        <v>27</v>
      </c>
      <c r="B37" s="172" t="s">
        <v>306</v>
      </c>
      <c r="C37" s="162" t="s">
        <v>676</v>
      </c>
      <c r="D37" s="204"/>
      <c r="E37" s="169">
        <v>-31600</v>
      </c>
      <c r="F37" s="211">
        <f>+'Mérleg(éves)'!F198+'Mérleg(éves)'!F199+'Mérleg(éves)'!F200-'Mérleg(éves)'!D198-'Mérleg(éves)'!D199-'Mérleg(éves)'!D200</f>
        <v>-21194</v>
      </c>
      <c r="G37" s="103"/>
    </row>
    <row r="38" spans="1:7" ht="13.5" thickBot="1">
      <c r="A38" s="160">
        <v>28</v>
      </c>
      <c r="B38" s="172" t="s">
        <v>126</v>
      </c>
      <c r="C38" s="162"/>
      <c r="D38" s="204"/>
      <c r="E38" s="169">
        <v>34000</v>
      </c>
      <c r="F38" s="211">
        <f>+'Mérleg(éves)'!F140-'Mérleg(éves)'!D140</f>
        <v>21577</v>
      </c>
      <c r="G38" s="103"/>
    </row>
    <row r="39" spans="1:8" s="6" customFormat="1" ht="22.5" thickBot="1">
      <c r="A39" s="163" t="s">
        <v>703</v>
      </c>
      <c r="B39" s="164" t="s">
        <v>704</v>
      </c>
      <c r="C39" s="165" t="s">
        <v>676</v>
      </c>
      <c r="D39" s="205"/>
      <c r="E39" s="212">
        <f>+E8+E22+E26</f>
        <v>209</v>
      </c>
      <c r="F39" s="212">
        <f>+F8+F22+F26</f>
        <v>-627</v>
      </c>
      <c r="G39" s="629">
        <f>+'Mérleg(éves)'!F95-'Mérleg(éves)'!D95</f>
        <v>-627</v>
      </c>
      <c r="H39" s="717"/>
    </row>
    <row r="40" ht="12.75">
      <c r="G40" s="696"/>
    </row>
    <row r="42" spans="1:6" ht="12.75">
      <c r="A42" s="16"/>
      <c r="B42" s="18" t="str">
        <f>'Előlap(éves)'!C52</f>
        <v>Budapest, 2014.02.25</v>
      </c>
      <c r="C42" s="18"/>
      <c r="D42" s="55"/>
      <c r="E42" s="98" t="s">
        <v>984</v>
      </c>
      <c r="F42" s="630"/>
    </row>
    <row r="43" spans="1:6" ht="12.75">
      <c r="A43" s="22"/>
      <c r="B43" s="58"/>
      <c r="C43" s="54"/>
      <c r="D43" s="1"/>
      <c r="E43" s="14" t="s">
        <v>736</v>
      </c>
      <c r="F43" s="630"/>
    </row>
    <row r="44" spans="1:6" ht="12.75">
      <c r="A44" s="22"/>
      <c r="B44" s="58"/>
      <c r="C44" s="1"/>
      <c r="D44" s="1"/>
      <c r="E44" s="14" t="s">
        <v>737</v>
      </c>
      <c r="F44" s="630"/>
    </row>
    <row r="45" spans="1:6" ht="12.75">
      <c r="A45" s="746" t="s">
        <v>985</v>
      </c>
      <c r="B45" s="746"/>
      <c r="C45" s="746"/>
      <c r="D45" s="746"/>
      <c r="E45" s="746"/>
      <c r="F45" s="746"/>
    </row>
    <row r="46" spans="1:6" ht="12.75">
      <c r="A46" s="745"/>
      <c r="B46" s="745"/>
      <c r="C46" s="745"/>
      <c r="D46" s="745"/>
      <c r="E46" s="745"/>
      <c r="F46" s="745"/>
    </row>
  </sheetData>
  <sheetProtection/>
  <mergeCells count="12">
    <mergeCell ref="A45:F45"/>
    <mergeCell ref="A46:F46"/>
    <mergeCell ref="A6:F6"/>
    <mergeCell ref="A5:C5"/>
    <mergeCell ref="A4:C4"/>
    <mergeCell ref="A2:C2"/>
    <mergeCell ref="E3:F3"/>
    <mergeCell ref="E4:F4"/>
    <mergeCell ref="E1:F1"/>
    <mergeCell ref="E2:F2"/>
    <mergeCell ref="A1:C1"/>
    <mergeCell ref="A3:C3"/>
  </mergeCells>
  <printOptions horizontalCentered="1"/>
  <pageMargins left="0.68" right="0.64" top="0.984251968503937" bottom="0.984251968503937" header="0.5118110236220472" footer="0.5118110236220472"/>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L420"/>
  <sheetViews>
    <sheetView zoomScaleSheetLayoutView="100" workbookViewId="0" topLeftCell="A412">
      <selection activeCell="B304" sqref="B304:J304"/>
    </sheetView>
  </sheetViews>
  <sheetFormatPr defaultColWidth="9.00390625" defaultRowHeight="12.75"/>
  <cols>
    <col min="1" max="1" width="6.125" style="609" customWidth="1"/>
    <col min="2" max="2" width="10.125" style="609" customWidth="1"/>
    <col min="3" max="3" width="14.00390625" style="609" customWidth="1"/>
    <col min="4" max="4" width="17.125" style="609" customWidth="1"/>
    <col min="5" max="5" width="25.75390625" style="609" customWidth="1"/>
    <col min="6" max="6" width="18.25390625" style="609" customWidth="1"/>
    <col min="7" max="7" width="18.375" style="609" customWidth="1"/>
    <col min="8" max="8" width="18.875" style="609" customWidth="1"/>
    <col min="9" max="9" width="14.875" style="609" customWidth="1"/>
    <col min="10" max="10" width="12.875" style="609" customWidth="1"/>
    <col min="11" max="11" width="11.375" style="609" customWidth="1"/>
    <col min="12" max="12" width="12.875" style="609" customWidth="1"/>
    <col min="13" max="16384" width="9.125" style="609" customWidth="1"/>
  </cols>
  <sheetData>
    <row r="1" spans="1:11" ht="15">
      <c r="A1" s="850" t="str">
        <f>+'Előlap(éves)'!C1</f>
        <v>12590395-4110-113-01.</v>
      </c>
      <c r="B1" s="850"/>
      <c r="C1" s="850"/>
      <c r="D1" s="850"/>
      <c r="E1" s="850"/>
      <c r="F1" s="850" t="str">
        <f>+'Előlap(éves)'!C6</f>
        <v>01-09-879212</v>
      </c>
      <c r="G1" s="850"/>
      <c r="H1" s="850"/>
      <c r="I1" s="850"/>
      <c r="J1" s="850"/>
      <c r="K1" s="850"/>
    </row>
    <row r="2" spans="1:11" ht="15">
      <c r="A2" s="854" t="s">
        <v>710</v>
      </c>
      <c r="B2" s="854"/>
      <c r="C2" s="854"/>
      <c r="D2" s="854"/>
      <c r="E2" s="854"/>
      <c r="F2" s="854" t="str">
        <f>+'Előlap(éves)'!C7</f>
        <v>Cégjegyzék száma</v>
      </c>
      <c r="G2" s="854"/>
      <c r="H2" s="854"/>
      <c r="I2" s="854"/>
      <c r="J2" s="854"/>
      <c r="K2" s="854"/>
    </row>
    <row r="5" spans="1:11" ht="15">
      <c r="A5" s="824" t="s">
        <v>1004</v>
      </c>
      <c r="B5" s="824"/>
      <c r="C5" s="824"/>
      <c r="D5" s="824"/>
      <c r="E5" s="851" t="str">
        <f>+'Előlap(éves)'!D14</f>
        <v>ÚJFÖLD Kft.</v>
      </c>
      <c r="F5" s="851"/>
      <c r="G5" s="851"/>
      <c r="H5" s="851"/>
      <c r="I5" s="851"/>
      <c r="J5" s="851"/>
      <c r="K5" s="851"/>
    </row>
    <row r="6" ht="15">
      <c r="C6" s="614"/>
    </row>
    <row r="7" spans="1:11" ht="15">
      <c r="A7" s="824" t="s">
        <v>1005</v>
      </c>
      <c r="B7" s="824"/>
      <c r="C7" s="824"/>
      <c r="D7" s="824"/>
      <c r="E7" s="851" t="str">
        <f>+'Előlap(éves)'!D16</f>
        <v>1124 Budapest, Csörsz u 45.</v>
      </c>
      <c r="F7" s="851"/>
      <c r="G7" s="851"/>
      <c r="H7" s="851"/>
      <c r="I7" s="851"/>
      <c r="J7" s="851"/>
      <c r="K7" s="851"/>
    </row>
    <row r="10" spans="1:11" ht="21" customHeight="1">
      <c r="A10" s="850" t="str">
        <f>+'Előlap(éves)'!C27</f>
        <v>2013.</v>
      </c>
      <c r="B10" s="850"/>
      <c r="C10" s="850"/>
      <c r="D10" s="850"/>
      <c r="E10" s="850"/>
      <c r="F10" s="850"/>
      <c r="G10" s="850"/>
      <c r="H10" s="850"/>
      <c r="I10" s="850"/>
      <c r="J10" s="850"/>
      <c r="K10" s="850"/>
    </row>
    <row r="11" spans="1:11" ht="15">
      <c r="A11" s="850" t="str">
        <f>+'Előlap(éves)'!C28</f>
        <v>évi</v>
      </c>
      <c r="B11" s="850"/>
      <c r="C11" s="850"/>
      <c r="D11" s="850"/>
      <c r="E11" s="850"/>
      <c r="F11" s="850"/>
      <c r="G11" s="850"/>
      <c r="H11" s="850"/>
      <c r="I11" s="850"/>
      <c r="J11" s="850"/>
      <c r="K11" s="850"/>
    </row>
    <row r="12" spans="1:11" ht="20.25" customHeight="1">
      <c r="A12" s="850" t="s">
        <v>38</v>
      </c>
      <c r="B12" s="850"/>
      <c r="C12" s="850"/>
      <c r="D12" s="850"/>
      <c r="E12" s="850"/>
      <c r="F12" s="850"/>
      <c r="G12" s="850"/>
      <c r="H12" s="850"/>
      <c r="I12" s="850"/>
      <c r="J12" s="850"/>
      <c r="K12" s="850"/>
    </row>
    <row r="15" spans="1:11" ht="15.75" thickBot="1">
      <c r="A15" s="641" t="s">
        <v>39</v>
      </c>
      <c r="B15" s="819" t="s">
        <v>50</v>
      </c>
      <c r="C15" s="819"/>
      <c r="D15" s="819"/>
      <c r="E15" s="819"/>
      <c r="F15" s="643"/>
      <c r="G15" s="643"/>
      <c r="H15" s="643"/>
      <c r="I15" s="643"/>
      <c r="J15" s="643"/>
      <c r="K15" s="643"/>
    </row>
    <row r="17" spans="1:11" ht="37.5" customHeight="1">
      <c r="A17" s="644" t="s">
        <v>798</v>
      </c>
      <c r="B17" s="849" t="s">
        <v>669</v>
      </c>
      <c r="C17" s="849"/>
      <c r="D17" s="849"/>
      <c r="E17" s="849"/>
      <c r="F17" s="849"/>
      <c r="G17" s="849"/>
      <c r="H17" s="849"/>
      <c r="I17" s="849"/>
      <c r="J17" s="849"/>
      <c r="K17" s="849"/>
    </row>
    <row r="18" spans="1:11" ht="9" customHeight="1">
      <c r="A18" s="644"/>
      <c r="B18" s="637"/>
      <c r="C18" s="637"/>
      <c r="D18" s="637"/>
      <c r="E18" s="637"/>
      <c r="F18" s="637"/>
      <c r="G18" s="637"/>
      <c r="H18" s="637"/>
      <c r="I18" s="637"/>
      <c r="J18" s="637"/>
      <c r="K18" s="637"/>
    </row>
    <row r="19" spans="1:11" ht="15">
      <c r="A19" s="644" t="s">
        <v>799</v>
      </c>
      <c r="B19" s="849" t="s">
        <v>71</v>
      </c>
      <c r="C19" s="849"/>
      <c r="D19" s="849"/>
      <c r="E19" s="849"/>
      <c r="F19" s="849"/>
      <c r="G19" s="849"/>
      <c r="H19" s="849"/>
      <c r="I19" s="849"/>
      <c r="J19" s="849"/>
      <c r="K19" s="849"/>
    </row>
    <row r="20" spans="1:11" ht="15">
      <c r="A20" s="644"/>
      <c r="B20" s="849" t="s">
        <v>72</v>
      </c>
      <c r="C20" s="849"/>
      <c r="D20" s="849"/>
      <c r="E20" s="849"/>
      <c r="F20" s="849"/>
      <c r="G20" s="849"/>
      <c r="H20" s="849"/>
      <c r="I20" s="849"/>
      <c r="J20" s="849"/>
      <c r="K20" s="849"/>
    </row>
    <row r="21" spans="1:11" ht="15">
      <c r="A21" s="644"/>
      <c r="B21" s="637"/>
      <c r="C21" s="637"/>
      <c r="D21" s="637"/>
      <c r="E21" s="637"/>
      <c r="F21" s="637"/>
      <c r="G21" s="637"/>
      <c r="H21" s="637"/>
      <c r="I21" s="637"/>
      <c r="J21" s="637"/>
      <c r="K21" s="637"/>
    </row>
    <row r="22" spans="1:11" ht="15">
      <c r="A22" s="644" t="s">
        <v>800</v>
      </c>
      <c r="B22" s="849" t="s">
        <v>73</v>
      </c>
      <c r="C22" s="849"/>
      <c r="D22" s="849"/>
      <c r="E22" s="849"/>
      <c r="F22" s="849"/>
      <c r="G22" s="849"/>
      <c r="H22" s="849"/>
      <c r="I22" s="849"/>
      <c r="J22" s="849"/>
      <c r="K22" s="849"/>
    </row>
    <row r="23" spans="1:11" ht="15">
      <c r="A23" s="644"/>
      <c r="B23" s="849" t="s">
        <v>309</v>
      </c>
      <c r="C23" s="849"/>
      <c r="D23" s="849"/>
      <c r="E23" s="849"/>
      <c r="F23" s="849"/>
      <c r="G23" s="849"/>
      <c r="H23" s="849"/>
      <c r="I23" s="849"/>
      <c r="J23" s="849"/>
      <c r="K23" s="849"/>
    </row>
    <row r="24" spans="1:11" ht="15">
      <c r="A24" s="644"/>
      <c r="B24" s="849"/>
      <c r="C24" s="849"/>
      <c r="D24" s="849"/>
      <c r="E24" s="849"/>
      <c r="F24" s="849"/>
      <c r="G24" s="849"/>
      <c r="H24" s="849"/>
      <c r="I24" s="849"/>
      <c r="J24" s="849"/>
      <c r="K24" s="849"/>
    </row>
    <row r="25" spans="1:11" ht="9" customHeight="1">
      <c r="A25" s="644"/>
      <c r="B25" s="637"/>
      <c r="C25" s="637"/>
      <c r="D25" s="637"/>
      <c r="E25" s="637"/>
      <c r="F25" s="637"/>
      <c r="G25" s="637"/>
      <c r="H25" s="637"/>
      <c r="I25" s="637"/>
      <c r="J25" s="637"/>
      <c r="K25" s="637"/>
    </row>
    <row r="26" spans="1:11" ht="15">
      <c r="A26" s="644" t="s">
        <v>801</v>
      </c>
      <c r="B26" s="849" t="s">
        <v>40</v>
      </c>
      <c r="C26" s="849"/>
      <c r="D26" s="849"/>
      <c r="E26" s="849"/>
      <c r="F26" s="849"/>
      <c r="G26" s="849"/>
      <c r="H26" s="849"/>
      <c r="I26" s="849"/>
      <c r="J26" s="849"/>
      <c r="K26" s="849"/>
    </row>
    <row r="27" spans="1:11" ht="9" customHeight="1" thickBot="1">
      <c r="A27" s="644"/>
      <c r="B27" s="637"/>
      <c r="C27" s="637"/>
      <c r="D27" s="637"/>
      <c r="E27" s="637"/>
      <c r="F27" s="637"/>
      <c r="G27" s="637"/>
      <c r="H27" s="637"/>
      <c r="I27" s="637"/>
      <c r="J27" s="637"/>
      <c r="K27" s="637"/>
    </row>
    <row r="28" spans="1:10" ht="19.5" customHeight="1" thickBot="1">
      <c r="A28" s="644"/>
      <c r="B28" s="841" t="s">
        <v>41</v>
      </c>
      <c r="C28" s="842"/>
      <c r="D28" s="842"/>
      <c r="E28" s="842"/>
      <c r="F28" s="842"/>
      <c r="G28" s="842"/>
      <c r="H28" s="843"/>
      <c r="I28" s="839" t="s">
        <v>44</v>
      </c>
      <c r="J28" s="829" t="s">
        <v>674</v>
      </c>
    </row>
    <row r="29" spans="1:10" ht="19.5" customHeight="1" thickBot="1">
      <c r="A29" s="644"/>
      <c r="B29" s="835" t="s">
        <v>42</v>
      </c>
      <c r="C29" s="836"/>
      <c r="D29" s="836"/>
      <c r="E29" s="836" t="s">
        <v>43</v>
      </c>
      <c r="F29" s="836"/>
      <c r="G29" s="836"/>
      <c r="H29" s="836"/>
      <c r="I29" s="840"/>
      <c r="J29" s="830"/>
    </row>
    <row r="30" spans="1:10" ht="12.75" customHeight="1">
      <c r="A30" s="644"/>
      <c r="B30" s="837" t="s">
        <v>74</v>
      </c>
      <c r="C30" s="838"/>
      <c r="D30" s="838"/>
      <c r="E30" s="844" t="s">
        <v>76</v>
      </c>
      <c r="F30" s="844"/>
      <c r="G30" s="844"/>
      <c r="H30" s="844"/>
      <c r="I30" s="846">
        <v>0.25</v>
      </c>
      <c r="J30" s="857">
        <f>(+'[1]főkönyv'!$F$27*I30)/1000</f>
        <v>4500</v>
      </c>
    </row>
    <row r="31" spans="1:10" ht="18.75" customHeight="1">
      <c r="A31" s="644"/>
      <c r="B31" s="831"/>
      <c r="C31" s="832"/>
      <c r="D31" s="832"/>
      <c r="E31" s="845"/>
      <c r="F31" s="845"/>
      <c r="G31" s="845"/>
      <c r="H31" s="845"/>
      <c r="I31" s="847"/>
      <c r="J31" s="852"/>
    </row>
    <row r="32" spans="1:10" ht="12.75" customHeight="1">
      <c r="A32" s="644"/>
      <c r="B32" s="831" t="s">
        <v>75</v>
      </c>
      <c r="C32" s="832"/>
      <c r="D32" s="832"/>
      <c r="E32" s="845" t="s">
        <v>68</v>
      </c>
      <c r="F32" s="845"/>
      <c r="G32" s="845"/>
      <c r="H32" s="845"/>
      <c r="I32" s="855">
        <v>0.75</v>
      </c>
      <c r="J32" s="852">
        <f>(+'[1]főkönyv'!$F$27*I32)/1000</f>
        <v>13500</v>
      </c>
    </row>
    <row r="33" spans="1:10" ht="12" customHeight="1" thickBot="1">
      <c r="A33" s="644"/>
      <c r="B33" s="833"/>
      <c r="C33" s="834"/>
      <c r="D33" s="834"/>
      <c r="E33" s="848"/>
      <c r="F33" s="848"/>
      <c r="G33" s="848"/>
      <c r="H33" s="848"/>
      <c r="I33" s="856"/>
      <c r="J33" s="853"/>
    </row>
    <row r="34" spans="1:11" ht="9" customHeight="1">
      <c r="A34" s="644"/>
      <c r="B34" s="645"/>
      <c r="C34" s="645"/>
      <c r="D34" s="645"/>
      <c r="E34" s="646"/>
      <c r="F34" s="646"/>
      <c r="G34" s="646"/>
      <c r="H34" s="646"/>
      <c r="I34" s="647"/>
      <c r="J34" s="647"/>
      <c r="K34" s="648"/>
    </row>
    <row r="35" spans="1:11" ht="30" customHeight="1">
      <c r="A35" s="644"/>
      <c r="B35" s="849" t="s">
        <v>63</v>
      </c>
      <c r="C35" s="849"/>
      <c r="D35" s="849"/>
      <c r="E35" s="849"/>
      <c r="F35" s="849"/>
      <c r="G35" s="849"/>
      <c r="H35" s="849"/>
      <c r="I35" s="849"/>
      <c r="J35" s="849"/>
      <c r="K35" s="849"/>
    </row>
    <row r="36" spans="1:11" ht="9" customHeight="1">
      <c r="A36" s="644"/>
      <c r="B36" s="637"/>
      <c r="C36" s="637"/>
      <c r="D36" s="637"/>
      <c r="E36" s="637"/>
      <c r="F36" s="637"/>
      <c r="G36" s="637"/>
      <c r="H36" s="637"/>
      <c r="I36" s="637"/>
      <c r="J36" s="637"/>
      <c r="K36" s="637"/>
    </row>
    <row r="37" spans="1:11" ht="15">
      <c r="A37" s="644" t="s">
        <v>802</v>
      </c>
      <c r="B37" s="849" t="s">
        <v>77</v>
      </c>
      <c r="C37" s="849"/>
      <c r="D37" s="849"/>
      <c r="E37" s="849"/>
      <c r="F37" s="849"/>
      <c r="G37" s="849"/>
      <c r="H37" s="849"/>
      <c r="I37" s="849"/>
      <c r="J37" s="849"/>
      <c r="K37" s="849"/>
    </row>
    <row r="38" spans="1:11" ht="15">
      <c r="A38" s="644"/>
      <c r="B38" s="637"/>
      <c r="C38" s="637"/>
      <c r="D38" s="637"/>
      <c r="E38" s="637"/>
      <c r="F38" s="637"/>
      <c r="G38" s="637"/>
      <c r="H38" s="637"/>
      <c r="I38" s="637"/>
      <c r="J38" s="637"/>
      <c r="K38" s="637"/>
    </row>
    <row r="39" spans="1:11" ht="15">
      <c r="A39" s="644"/>
      <c r="B39" s="649" t="s">
        <v>45</v>
      </c>
      <c r="C39" s="849" t="s">
        <v>78</v>
      </c>
      <c r="D39" s="849"/>
      <c r="E39" s="849"/>
      <c r="F39" s="849"/>
      <c r="G39" s="849"/>
      <c r="H39" s="849"/>
      <c r="I39" s="849"/>
      <c r="J39" s="849"/>
      <c r="K39" s="849"/>
    </row>
    <row r="40" spans="1:11" ht="15">
      <c r="A40" s="644"/>
      <c r="B40" s="649" t="s">
        <v>46</v>
      </c>
      <c r="C40" s="849" t="s">
        <v>1278</v>
      </c>
      <c r="D40" s="849"/>
      <c r="E40" s="849"/>
      <c r="F40" s="849"/>
      <c r="G40" s="849"/>
      <c r="H40" s="849"/>
      <c r="I40" s="849"/>
      <c r="J40" s="849"/>
      <c r="K40" s="849"/>
    </row>
    <row r="41" spans="1:11" ht="15">
      <c r="A41" s="644"/>
      <c r="B41" s="649"/>
      <c r="C41" s="637"/>
      <c r="D41" s="637"/>
      <c r="E41" s="637"/>
      <c r="F41" s="637"/>
      <c r="G41" s="637"/>
      <c r="H41" s="637"/>
      <c r="I41" s="637"/>
      <c r="J41" s="637"/>
      <c r="K41" s="637"/>
    </row>
    <row r="42" spans="1:11" ht="15">
      <c r="A42" s="644" t="s">
        <v>803</v>
      </c>
      <c r="B42" s="825" t="s">
        <v>47</v>
      </c>
      <c r="C42" s="825"/>
      <c r="D42" s="825"/>
      <c r="E42" s="825"/>
      <c r="F42" s="825"/>
      <c r="G42" s="825"/>
      <c r="H42" s="825"/>
      <c r="I42" s="825"/>
      <c r="J42" s="825"/>
      <c r="K42" s="825"/>
    </row>
    <row r="43" spans="1:11" ht="15">
      <c r="A43" s="644"/>
      <c r="B43" s="637">
        <v>4110</v>
      </c>
      <c r="C43" s="849" t="s">
        <v>79</v>
      </c>
      <c r="D43" s="849"/>
      <c r="E43" s="849"/>
      <c r="F43" s="849"/>
      <c r="G43" s="849"/>
      <c r="H43" s="849"/>
      <c r="I43" s="849"/>
      <c r="J43" s="849"/>
      <c r="K43" s="849"/>
    </row>
    <row r="44" spans="1:11" ht="15">
      <c r="A44" s="644"/>
      <c r="B44" s="637"/>
      <c r="C44" s="849"/>
      <c r="D44" s="849"/>
      <c r="E44" s="849"/>
      <c r="F44" s="849"/>
      <c r="G44" s="849"/>
      <c r="H44" s="849"/>
      <c r="I44" s="849"/>
      <c r="J44" s="849"/>
      <c r="K44" s="849"/>
    </row>
    <row r="45" spans="1:11" ht="15">
      <c r="A45" s="644"/>
      <c r="B45" s="637">
        <v>6810</v>
      </c>
      <c r="C45" s="849" t="s">
        <v>80</v>
      </c>
      <c r="D45" s="849"/>
      <c r="E45" s="849"/>
      <c r="F45" s="849"/>
      <c r="G45" s="849"/>
      <c r="H45" s="849"/>
      <c r="I45" s="849"/>
      <c r="J45" s="849"/>
      <c r="K45" s="849"/>
    </row>
    <row r="46" spans="1:11" ht="15">
      <c r="A46" s="644"/>
      <c r="B46" s="637">
        <v>6820</v>
      </c>
      <c r="C46" s="849" t="s">
        <v>81</v>
      </c>
      <c r="D46" s="849"/>
      <c r="E46" s="849"/>
      <c r="F46" s="849"/>
      <c r="G46" s="849"/>
      <c r="H46" s="849"/>
      <c r="I46" s="849"/>
      <c r="J46" s="849"/>
      <c r="K46" s="849"/>
    </row>
    <row r="47" spans="1:11" ht="15">
      <c r="A47" s="644"/>
      <c r="B47" s="637">
        <v>7032</v>
      </c>
      <c r="C47" s="849" t="s">
        <v>82</v>
      </c>
      <c r="D47" s="849"/>
      <c r="E47" s="849"/>
      <c r="F47" s="849"/>
      <c r="G47" s="849"/>
      <c r="H47" s="849"/>
      <c r="I47" s="849"/>
      <c r="J47" s="849"/>
      <c r="K47" s="849"/>
    </row>
    <row r="48" spans="1:11" ht="9" customHeight="1">
      <c r="A48" s="644"/>
      <c r="B48" s="637"/>
      <c r="C48" s="637"/>
      <c r="D48" s="637"/>
      <c r="E48" s="637"/>
      <c r="F48" s="637"/>
      <c r="G48" s="637"/>
      <c r="H48" s="637"/>
      <c r="I48" s="637"/>
      <c r="J48" s="637"/>
      <c r="K48" s="637"/>
    </row>
    <row r="49" spans="1:11" ht="15">
      <c r="A49" s="644" t="s">
        <v>804</v>
      </c>
      <c r="B49" s="849" t="s">
        <v>64</v>
      </c>
      <c r="C49" s="849"/>
      <c r="D49" s="849"/>
      <c r="E49" s="849"/>
      <c r="F49" s="849"/>
      <c r="G49" s="849"/>
      <c r="H49" s="849"/>
      <c r="I49" s="849"/>
      <c r="J49" s="849"/>
      <c r="K49" s="849"/>
    </row>
    <row r="50" spans="1:11" ht="15">
      <c r="A50" s="644"/>
      <c r="B50" s="637"/>
      <c r="C50" s="637"/>
      <c r="D50" s="637"/>
      <c r="E50" s="637"/>
      <c r="F50" s="637"/>
      <c r="G50" s="637"/>
      <c r="H50" s="637"/>
      <c r="I50" s="637"/>
      <c r="J50" s="637"/>
      <c r="K50" s="637"/>
    </row>
    <row r="51" spans="1:11" ht="33" customHeight="1">
      <c r="A51" s="644"/>
      <c r="B51" s="849" t="s">
        <v>1204</v>
      </c>
      <c r="C51" s="849"/>
      <c r="D51" s="849"/>
      <c r="E51" s="849"/>
      <c r="F51" s="849"/>
      <c r="G51" s="849"/>
      <c r="H51" s="849"/>
      <c r="I51" s="849"/>
      <c r="J51" s="849"/>
      <c r="K51" s="849"/>
    </row>
    <row r="52" spans="1:11" ht="13.5" customHeight="1">
      <c r="A52" s="644"/>
      <c r="B52" s="849"/>
      <c r="C52" s="849"/>
      <c r="D52" s="849"/>
      <c r="E52" s="849"/>
      <c r="F52" s="849"/>
      <c r="G52" s="849"/>
      <c r="H52" s="849"/>
      <c r="I52" s="849"/>
      <c r="J52" s="849"/>
      <c r="K52" s="849"/>
    </row>
    <row r="53" spans="1:11" ht="30" customHeight="1">
      <c r="A53" s="644" t="s">
        <v>805</v>
      </c>
      <c r="B53" s="792" t="s">
        <v>65</v>
      </c>
      <c r="C53" s="792"/>
      <c r="D53" s="792"/>
      <c r="E53" s="792"/>
      <c r="F53" s="792"/>
      <c r="G53" s="792"/>
      <c r="H53" s="792"/>
      <c r="I53" s="792"/>
      <c r="J53" s="792"/>
      <c r="K53" s="792"/>
    </row>
    <row r="54" spans="1:11" ht="15">
      <c r="A54" s="644"/>
      <c r="B54" s="639"/>
      <c r="C54" s="639"/>
      <c r="D54" s="639"/>
      <c r="E54" s="639"/>
      <c r="F54" s="639"/>
      <c r="G54" s="639"/>
      <c r="H54" s="639"/>
      <c r="I54" s="639"/>
      <c r="J54" s="639"/>
      <c r="K54" s="639"/>
    </row>
    <row r="55" spans="1:11" ht="15.75" thickBot="1">
      <c r="A55" s="644"/>
      <c r="B55" s="792" t="s">
        <v>137</v>
      </c>
      <c r="C55" s="792"/>
      <c r="D55" s="792"/>
      <c r="E55" s="792"/>
      <c r="F55" s="792"/>
      <c r="G55" s="792"/>
      <c r="H55" s="792"/>
      <c r="I55" s="792"/>
      <c r="J55" s="792"/>
      <c r="K55" s="639"/>
    </row>
    <row r="56" spans="1:11" ht="30" customHeight="1" thickBot="1">
      <c r="A56" s="644"/>
      <c r="B56" s="858" t="s">
        <v>127</v>
      </c>
      <c r="C56" s="859"/>
      <c r="D56" s="859"/>
      <c r="E56" s="860"/>
      <c r="F56" s="639"/>
      <c r="G56" s="639"/>
      <c r="H56" s="639"/>
      <c r="I56" s="639"/>
      <c r="J56" s="639"/>
      <c r="K56" s="639"/>
    </row>
    <row r="57" spans="1:11" ht="30" customHeight="1" thickBot="1">
      <c r="A57" s="644"/>
      <c r="B57" s="781" t="s">
        <v>42</v>
      </c>
      <c r="C57" s="782"/>
      <c r="D57" s="781" t="s">
        <v>128</v>
      </c>
      <c r="E57" s="782"/>
      <c r="F57" s="639"/>
      <c r="G57" s="639"/>
      <c r="H57" s="639"/>
      <c r="I57" s="639"/>
      <c r="J57" s="639"/>
      <c r="K57" s="639"/>
    </row>
    <row r="58" spans="1:11" ht="24" customHeight="1">
      <c r="A58" s="644"/>
      <c r="B58" s="783" t="s">
        <v>1279</v>
      </c>
      <c r="C58" s="784"/>
      <c r="D58" s="784" t="s">
        <v>68</v>
      </c>
      <c r="E58" s="785"/>
      <c r="F58" s="639"/>
      <c r="G58" s="744"/>
      <c r="H58" s="639"/>
      <c r="I58" s="639"/>
      <c r="J58" s="639"/>
      <c r="K58" s="639"/>
    </row>
    <row r="59" spans="1:11" ht="24" customHeight="1">
      <c r="A59" s="644"/>
      <c r="B59" s="788" t="s">
        <v>129</v>
      </c>
      <c r="C59" s="786"/>
      <c r="D59" s="786" t="s">
        <v>68</v>
      </c>
      <c r="E59" s="787"/>
      <c r="F59" s="639"/>
      <c r="G59" s="639"/>
      <c r="H59" s="639"/>
      <c r="I59" s="639"/>
      <c r="J59" s="639"/>
      <c r="K59" s="639"/>
    </row>
    <row r="60" spans="1:11" ht="24" customHeight="1">
      <c r="A60" s="644"/>
      <c r="B60" s="788" t="s">
        <v>130</v>
      </c>
      <c r="C60" s="786"/>
      <c r="D60" s="786" t="s">
        <v>68</v>
      </c>
      <c r="E60" s="787"/>
      <c r="F60" s="639"/>
      <c r="G60" s="639"/>
      <c r="H60" s="639"/>
      <c r="I60" s="639"/>
      <c r="J60" s="639"/>
      <c r="K60" s="639"/>
    </row>
    <row r="61" spans="1:11" ht="24" customHeight="1">
      <c r="A61" s="644"/>
      <c r="B61" s="788" t="s">
        <v>75</v>
      </c>
      <c r="C61" s="786"/>
      <c r="D61" s="786" t="s">
        <v>68</v>
      </c>
      <c r="E61" s="787"/>
      <c r="F61" s="639"/>
      <c r="G61" s="639"/>
      <c r="H61" s="639"/>
      <c r="I61" s="639"/>
      <c r="J61" s="639"/>
      <c r="K61" s="639"/>
    </row>
    <row r="62" spans="1:11" ht="24" customHeight="1">
      <c r="A62" s="644"/>
      <c r="B62" s="788" t="s">
        <v>131</v>
      </c>
      <c r="C62" s="786"/>
      <c r="D62" s="786" t="s">
        <v>1282</v>
      </c>
      <c r="E62" s="787"/>
      <c r="F62" s="639"/>
      <c r="G62" s="639"/>
      <c r="H62" s="744"/>
      <c r="I62" s="639"/>
      <c r="J62" s="639"/>
      <c r="K62" s="639"/>
    </row>
    <row r="63" spans="1:11" ht="24" customHeight="1">
      <c r="A63" s="644"/>
      <c r="B63" s="788" t="s">
        <v>1274</v>
      </c>
      <c r="C63" s="786"/>
      <c r="D63" s="786" t="s">
        <v>1281</v>
      </c>
      <c r="E63" s="787"/>
      <c r="F63" s="639"/>
      <c r="G63" s="639"/>
      <c r="H63" s="639"/>
      <c r="I63" s="639"/>
      <c r="J63" s="639"/>
      <c r="K63" s="639"/>
    </row>
    <row r="64" spans="1:11" ht="24" customHeight="1">
      <c r="A64" s="644"/>
      <c r="B64" s="788" t="s">
        <v>132</v>
      </c>
      <c r="C64" s="786"/>
      <c r="D64" s="786" t="s">
        <v>68</v>
      </c>
      <c r="E64" s="787"/>
      <c r="F64" s="639"/>
      <c r="G64" s="639"/>
      <c r="H64" s="639"/>
      <c r="I64" s="639"/>
      <c r="J64" s="639"/>
      <c r="K64" s="639"/>
    </row>
    <row r="65" spans="1:11" ht="24" customHeight="1">
      <c r="A65" s="644"/>
      <c r="B65" s="788" t="s">
        <v>1275</v>
      </c>
      <c r="C65" s="786"/>
      <c r="D65" s="786" t="s">
        <v>68</v>
      </c>
      <c r="E65" s="787"/>
      <c r="F65" s="639"/>
      <c r="G65" s="639"/>
      <c r="H65" s="639"/>
      <c r="I65" s="639"/>
      <c r="J65" s="639"/>
      <c r="K65" s="639"/>
    </row>
    <row r="66" spans="1:11" ht="24" customHeight="1">
      <c r="A66" s="644"/>
      <c r="B66" s="788" t="s">
        <v>133</v>
      </c>
      <c r="C66" s="786"/>
      <c r="D66" s="786" t="s">
        <v>68</v>
      </c>
      <c r="E66" s="787"/>
      <c r="F66" s="639"/>
      <c r="G66" s="639"/>
      <c r="H66" s="639"/>
      <c r="I66" s="639"/>
      <c r="J66" s="639"/>
      <c r="K66" s="639"/>
    </row>
    <row r="67" spans="1:11" ht="24" customHeight="1">
      <c r="A67" s="644"/>
      <c r="B67" s="788" t="s">
        <v>134</v>
      </c>
      <c r="C67" s="786"/>
      <c r="D67" s="786" t="s">
        <v>1282</v>
      </c>
      <c r="E67" s="787"/>
      <c r="F67" s="639"/>
      <c r="G67" s="639"/>
      <c r="H67" s="639"/>
      <c r="I67" s="639"/>
      <c r="J67" s="639"/>
      <c r="K67" s="639"/>
    </row>
    <row r="68" spans="1:11" ht="24" customHeight="1">
      <c r="A68" s="644"/>
      <c r="B68" s="788" t="s">
        <v>135</v>
      </c>
      <c r="C68" s="786"/>
      <c r="D68" s="786" t="s">
        <v>1280</v>
      </c>
      <c r="E68" s="787"/>
      <c r="F68" s="639"/>
      <c r="G68" s="639"/>
      <c r="H68" s="639"/>
      <c r="I68" s="639"/>
      <c r="J68" s="639"/>
      <c r="K68" s="639"/>
    </row>
    <row r="69" spans="1:11" ht="24" customHeight="1">
      <c r="A69" s="644"/>
      <c r="B69" s="788" t="s">
        <v>136</v>
      </c>
      <c r="C69" s="786"/>
      <c r="D69" s="786" t="s">
        <v>1284</v>
      </c>
      <c r="E69" s="787"/>
      <c r="F69" s="639"/>
      <c r="G69" s="639"/>
      <c r="H69" s="639"/>
      <c r="I69" s="639"/>
      <c r="J69" s="639"/>
      <c r="K69" s="639"/>
    </row>
    <row r="70" spans="1:11" ht="24" customHeight="1" thickBot="1">
      <c r="A70" s="644"/>
      <c r="B70" s="793" t="s">
        <v>138</v>
      </c>
      <c r="C70" s="794"/>
      <c r="D70" s="794" t="s">
        <v>68</v>
      </c>
      <c r="E70" s="795"/>
      <c r="F70" s="639"/>
      <c r="G70" s="639"/>
      <c r="H70" s="639"/>
      <c r="I70" s="639"/>
      <c r="J70" s="639"/>
      <c r="K70" s="639"/>
    </row>
    <row r="71" spans="1:11" ht="15">
      <c r="A71" s="644"/>
      <c r="B71" s="639"/>
      <c r="C71" s="639"/>
      <c r="D71" s="639"/>
      <c r="E71" s="639"/>
      <c r="F71" s="639"/>
      <c r="G71" s="639"/>
      <c r="H71" s="639"/>
      <c r="I71" s="639"/>
      <c r="J71" s="639"/>
      <c r="K71" s="639"/>
    </row>
    <row r="72" spans="1:11" ht="9" customHeight="1">
      <c r="A72" s="644"/>
      <c r="B72" s="637"/>
      <c r="C72" s="637"/>
      <c r="D72" s="637"/>
      <c r="E72" s="637"/>
      <c r="F72" s="637"/>
      <c r="G72" s="637"/>
      <c r="H72" s="637"/>
      <c r="I72" s="637"/>
      <c r="J72" s="637"/>
      <c r="K72" s="637"/>
    </row>
    <row r="73" spans="1:12" ht="15">
      <c r="A73" s="644" t="s">
        <v>806</v>
      </c>
      <c r="B73" s="827" t="s">
        <v>1186</v>
      </c>
      <c r="C73" s="827"/>
      <c r="D73" s="827"/>
      <c r="E73" s="827"/>
      <c r="F73" s="827"/>
      <c r="G73" s="827"/>
      <c r="H73" s="827"/>
      <c r="I73" s="827"/>
      <c r="J73" s="827"/>
      <c r="K73" s="827"/>
      <c r="L73" s="827"/>
    </row>
    <row r="74" spans="1:12" ht="15">
      <c r="A74" s="644"/>
      <c r="B74" s="715"/>
      <c r="C74" s="715"/>
      <c r="D74" s="715"/>
      <c r="E74" s="715"/>
      <c r="F74" s="715"/>
      <c r="G74" s="715"/>
      <c r="H74" s="715"/>
      <c r="I74" s="715"/>
      <c r="J74" s="715"/>
      <c r="K74" s="715"/>
      <c r="L74" s="715"/>
    </row>
    <row r="75" spans="1:12" ht="17.25" customHeight="1">
      <c r="A75" s="644"/>
      <c r="B75" s="827" t="s">
        <v>1187</v>
      </c>
      <c r="C75" s="827"/>
      <c r="D75" s="827"/>
      <c r="E75" s="827"/>
      <c r="F75" s="827"/>
      <c r="G75" s="827"/>
      <c r="H75" s="827"/>
      <c r="I75" s="827"/>
      <c r="J75" s="827"/>
      <c r="K75" s="827"/>
      <c r="L75" s="715"/>
    </row>
    <row r="76" spans="1:12" ht="15" customHeight="1">
      <c r="A76" s="644"/>
      <c r="B76" s="827" t="s">
        <v>1188</v>
      </c>
      <c r="C76" s="827"/>
      <c r="D76" s="827"/>
      <c r="E76" s="827"/>
      <c r="F76" s="827"/>
      <c r="G76" s="827"/>
      <c r="H76" s="827"/>
      <c r="I76" s="827"/>
      <c r="J76" s="827"/>
      <c r="K76" s="827"/>
      <c r="L76" s="715"/>
    </row>
    <row r="77" spans="1:12" ht="17.25" customHeight="1">
      <c r="A77" s="644"/>
      <c r="B77" s="827" t="s">
        <v>1189</v>
      </c>
      <c r="C77" s="827"/>
      <c r="D77" s="827"/>
      <c r="E77" s="827"/>
      <c r="F77" s="827"/>
      <c r="G77" s="827"/>
      <c r="H77" s="827"/>
      <c r="I77" s="827"/>
      <c r="J77" s="827"/>
      <c r="K77" s="827"/>
      <c r="L77" s="715"/>
    </row>
    <row r="78" spans="1:12" ht="17.25" customHeight="1">
      <c r="A78" s="644"/>
      <c r="B78" s="827" t="s">
        <v>1190</v>
      </c>
      <c r="C78" s="827"/>
      <c r="D78" s="827"/>
      <c r="E78" s="827"/>
      <c r="F78" s="827"/>
      <c r="G78" s="827"/>
      <c r="H78" s="827"/>
      <c r="I78" s="827"/>
      <c r="J78" s="827"/>
      <c r="K78" s="827"/>
      <c r="L78" s="715"/>
    </row>
    <row r="79" spans="1:12" ht="15">
      <c r="A79" s="644"/>
      <c r="B79" s="639"/>
      <c r="C79" s="639"/>
      <c r="D79" s="639"/>
      <c r="E79" s="639"/>
      <c r="F79" s="639"/>
      <c r="G79" s="639"/>
      <c r="H79" s="639"/>
      <c r="I79" s="639"/>
      <c r="J79" s="639"/>
      <c r="K79" s="639"/>
      <c r="L79" s="639"/>
    </row>
    <row r="80" spans="1:12" ht="14.25" customHeight="1">
      <c r="A80" s="644" t="s">
        <v>722</v>
      </c>
      <c r="B80" s="792" t="s">
        <v>1085</v>
      </c>
      <c r="C80" s="792"/>
      <c r="D80" s="792"/>
      <c r="E80" s="792"/>
      <c r="F80" s="792"/>
      <c r="G80" s="792"/>
      <c r="H80" s="792"/>
      <c r="I80" s="792"/>
      <c r="J80" s="792"/>
      <c r="K80" s="792"/>
      <c r="L80" s="792"/>
    </row>
    <row r="81" spans="1:12" ht="14.25" customHeight="1">
      <c r="A81" s="644"/>
      <c r="B81" s="792" t="s">
        <v>1271</v>
      </c>
      <c r="C81" s="792"/>
      <c r="D81" s="792"/>
      <c r="E81" s="792"/>
      <c r="F81" s="792"/>
      <c r="G81" s="792"/>
      <c r="H81" s="792"/>
      <c r="I81" s="792"/>
      <c r="J81" s="792"/>
      <c r="K81" s="792"/>
      <c r="L81" s="792"/>
    </row>
    <row r="82" spans="1:12" ht="14.25" customHeight="1">
      <c r="A82" s="644"/>
      <c r="B82" s="792"/>
      <c r="C82" s="792"/>
      <c r="D82" s="792"/>
      <c r="E82" s="792"/>
      <c r="F82" s="792"/>
      <c r="G82" s="792"/>
      <c r="H82" s="792"/>
      <c r="I82" s="792"/>
      <c r="J82" s="792"/>
      <c r="K82" s="792"/>
      <c r="L82" s="792"/>
    </row>
    <row r="83" spans="1:12" ht="14.25" customHeight="1">
      <c r="A83" s="644"/>
      <c r="B83" s="608"/>
      <c r="C83" s="608"/>
      <c r="D83" s="608"/>
      <c r="E83" s="608"/>
      <c r="F83" s="608"/>
      <c r="G83" s="608"/>
      <c r="H83" s="608"/>
      <c r="I83" s="608"/>
      <c r="J83" s="608"/>
      <c r="K83" s="608"/>
      <c r="L83" s="608"/>
    </row>
    <row r="84" spans="1:12" ht="14.25" customHeight="1">
      <c r="A84" s="644"/>
      <c r="B84" s="608"/>
      <c r="C84" s="608"/>
      <c r="D84" s="608"/>
      <c r="E84" s="608"/>
      <c r="F84" s="608"/>
      <c r="G84" s="608"/>
      <c r="H84" s="608"/>
      <c r="I84" s="608"/>
      <c r="J84" s="608"/>
      <c r="K84" s="608"/>
      <c r="L84" s="608"/>
    </row>
    <row r="85" spans="1:11" ht="15">
      <c r="A85" s="641" t="s">
        <v>48</v>
      </c>
      <c r="B85" s="828" t="s">
        <v>49</v>
      </c>
      <c r="C85" s="828"/>
      <c r="D85" s="828"/>
      <c r="E85" s="828"/>
      <c r="F85" s="828"/>
      <c r="G85" s="828"/>
      <c r="H85" s="828"/>
      <c r="I85" s="828"/>
      <c r="J85" s="828"/>
      <c r="K85" s="828"/>
    </row>
    <row r="86" ht="9" customHeight="1"/>
    <row r="87" spans="1:11" s="650" customFormat="1" ht="15">
      <c r="A87" s="641" t="s">
        <v>755</v>
      </c>
      <c r="B87" s="861" t="s">
        <v>51</v>
      </c>
      <c r="C87" s="861"/>
      <c r="D87" s="861"/>
      <c r="E87" s="861"/>
      <c r="F87" s="861"/>
      <c r="G87" s="861"/>
      <c r="H87" s="861"/>
      <c r="I87" s="861"/>
      <c r="J87" s="861"/>
      <c r="K87" s="861"/>
    </row>
    <row r="88" spans="1:11" ht="61.5" customHeight="1">
      <c r="A88" s="644"/>
      <c r="B88" s="826" t="s">
        <v>86</v>
      </c>
      <c r="C88" s="826"/>
      <c r="D88" s="826"/>
      <c r="E88" s="826"/>
      <c r="F88" s="826"/>
      <c r="G88" s="826"/>
      <c r="H88" s="826"/>
      <c r="I88" s="826"/>
      <c r="J88" s="826"/>
      <c r="K88" s="826"/>
    </row>
    <row r="89" ht="9" customHeight="1"/>
    <row r="90" spans="1:11" ht="15">
      <c r="A90" s="644" t="s">
        <v>798</v>
      </c>
      <c r="B90" s="826" t="s">
        <v>1272</v>
      </c>
      <c r="C90" s="826"/>
      <c r="D90" s="826"/>
      <c r="E90" s="826"/>
      <c r="F90" s="826"/>
      <c r="G90" s="826"/>
      <c r="H90" s="826"/>
      <c r="I90" s="826"/>
      <c r="J90" s="826"/>
      <c r="K90" s="826"/>
    </row>
    <row r="91" spans="1:11" ht="7.5" customHeight="1">
      <c r="A91" s="644"/>
      <c r="B91" s="651"/>
      <c r="C91" s="651"/>
      <c r="D91" s="651"/>
      <c r="E91" s="651"/>
      <c r="F91" s="651"/>
      <c r="G91" s="651"/>
      <c r="H91" s="651"/>
      <c r="I91" s="651"/>
      <c r="J91" s="651"/>
      <c r="K91" s="651"/>
    </row>
    <row r="92" spans="1:11" ht="18.75" customHeight="1">
      <c r="A92" s="644" t="s">
        <v>799</v>
      </c>
      <c r="B92" s="826" t="s">
        <v>66</v>
      </c>
      <c r="C92" s="826"/>
      <c r="D92" s="826"/>
      <c r="E92" s="826"/>
      <c r="F92" s="826"/>
      <c r="G92" s="826"/>
      <c r="H92" s="826"/>
      <c r="I92" s="826"/>
      <c r="J92" s="826"/>
      <c r="K92" s="826"/>
    </row>
    <row r="93" spans="1:11" ht="10.5" customHeight="1">
      <c r="A93" s="644"/>
      <c r="B93" s="651"/>
      <c r="C93" s="651"/>
      <c r="D93" s="651"/>
      <c r="E93" s="651"/>
      <c r="F93" s="651"/>
      <c r="G93" s="651"/>
      <c r="H93" s="651"/>
      <c r="I93" s="651"/>
      <c r="J93" s="651"/>
      <c r="K93" s="651"/>
    </row>
    <row r="94" spans="1:11" ht="31.5" customHeight="1">
      <c r="A94" s="644" t="s">
        <v>800</v>
      </c>
      <c r="B94" s="792" t="s">
        <v>708</v>
      </c>
      <c r="C94" s="792"/>
      <c r="D94" s="792"/>
      <c r="E94" s="792"/>
      <c r="F94" s="792"/>
      <c r="G94" s="792"/>
      <c r="H94" s="792"/>
      <c r="I94" s="792"/>
      <c r="J94" s="792"/>
      <c r="K94" s="792"/>
    </row>
    <row r="95" spans="1:11" ht="6.75" customHeight="1">
      <c r="A95" s="644"/>
      <c r="B95" s="639"/>
      <c r="C95" s="639"/>
      <c r="D95" s="639"/>
      <c r="E95" s="639"/>
      <c r="F95" s="639"/>
      <c r="G95" s="639"/>
      <c r="H95" s="639"/>
      <c r="I95" s="639"/>
      <c r="J95" s="639"/>
      <c r="K95" s="639"/>
    </row>
    <row r="96" spans="1:11" ht="75.75" customHeight="1">
      <c r="A96" s="644" t="s">
        <v>801</v>
      </c>
      <c r="B96" s="792" t="s">
        <v>547</v>
      </c>
      <c r="C96" s="792"/>
      <c r="D96" s="792"/>
      <c r="E96" s="792"/>
      <c r="F96" s="792"/>
      <c r="G96" s="792"/>
      <c r="H96" s="792"/>
      <c r="I96" s="792"/>
      <c r="J96" s="792"/>
      <c r="K96" s="792"/>
    </row>
    <row r="97" ht="5.25" customHeight="1"/>
    <row r="98" spans="1:11" ht="63" customHeight="1">
      <c r="A98" s="644" t="s">
        <v>802</v>
      </c>
      <c r="B98" s="792" t="s">
        <v>315</v>
      </c>
      <c r="C98" s="792"/>
      <c r="D98" s="792"/>
      <c r="E98" s="792"/>
      <c r="F98" s="792"/>
      <c r="G98" s="792"/>
      <c r="H98" s="792"/>
      <c r="I98" s="792"/>
      <c r="J98" s="792"/>
      <c r="K98" s="792"/>
    </row>
    <row r="99" ht="9" customHeight="1"/>
    <row r="100" spans="1:11" ht="29.25" customHeight="1">
      <c r="A100" s="644" t="s">
        <v>803</v>
      </c>
      <c r="B100" s="792" t="s">
        <v>87</v>
      </c>
      <c r="C100" s="792"/>
      <c r="D100" s="792"/>
      <c r="E100" s="792"/>
      <c r="F100" s="792"/>
      <c r="G100" s="792"/>
      <c r="H100" s="792"/>
      <c r="I100" s="792"/>
      <c r="J100" s="792"/>
      <c r="K100" s="792"/>
    </row>
    <row r="102" spans="1:11" ht="15">
      <c r="A102" s="644" t="s">
        <v>804</v>
      </c>
      <c r="B102" s="824" t="s">
        <v>53</v>
      </c>
      <c r="C102" s="824"/>
      <c r="D102" s="824"/>
      <c r="E102" s="824"/>
      <c r="F102" s="824"/>
      <c r="G102" s="824"/>
      <c r="H102" s="824"/>
      <c r="I102" s="824"/>
      <c r="J102" s="824"/>
      <c r="K102" s="824"/>
    </row>
    <row r="103" spans="2:11" ht="63" customHeight="1">
      <c r="B103" s="849" t="s">
        <v>1273</v>
      </c>
      <c r="C103" s="849"/>
      <c r="D103" s="849"/>
      <c r="E103" s="849"/>
      <c r="F103" s="849"/>
      <c r="G103" s="849"/>
      <c r="H103" s="849"/>
      <c r="I103" s="849"/>
      <c r="J103" s="849"/>
      <c r="K103" s="849"/>
    </row>
    <row r="104" ht="9" customHeight="1"/>
    <row r="105" spans="1:11" ht="16.5" customHeight="1" thickBot="1">
      <c r="A105" s="652" t="s">
        <v>760</v>
      </c>
      <c r="B105" s="819" t="s">
        <v>54</v>
      </c>
      <c r="C105" s="819"/>
      <c r="D105" s="819"/>
      <c r="E105" s="819"/>
      <c r="F105" s="819"/>
      <c r="G105" s="819"/>
      <c r="H105" s="819"/>
      <c r="I105" s="819"/>
      <c r="J105" s="819"/>
      <c r="K105" s="819"/>
    </row>
    <row r="106" spans="1:11" ht="16.5" customHeight="1">
      <c r="A106" s="652"/>
      <c r="B106" s="653"/>
      <c r="C106" s="653"/>
      <c r="D106" s="653"/>
      <c r="E106" s="653"/>
      <c r="F106" s="653"/>
      <c r="G106" s="653"/>
      <c r="H106" s="653"/>
      <c r="I106" s="653"/>
      <c r="J106" s="653"/>
      <c r="K106" s="653"/>
    </row>
    <row r="107" spans="2:11" ht="34.5" customHeight="1">
      <c r="B107" s="826" t="s">
        <v>55</v>
      </c>
      <c r="C107" s="826"/>
      <c r="D107" s="826"/>
      <c r="E107" s="826"/>
      <c r="F107" s="826"/>
      <c r="G107" s="826"/>
      <c r="H107" s="826"/>
      <c r="I107" s="826"/>
      <c r="J107" s="826"/>
      <c r="K107" s="826"/>
    </row>
    <row r="108" spans="2:11" ht="15">
      <c r="B108" s="654"/>
      <c r="C108" s="792" t="s">
        <v>548</v>
      </c>
      <c r="D108" s="792"/>
      <c r="E108" s="792"/>
      <c r="F108" s="792"/>
      <c r="G108" s="792"/>
      <c r="H108" s="792"/>
      <c r="I108" s="792"/>
      <c r="J108" s="792"/>
      <c r="K108" s="792"/>
    </row>
    <row r="109" spans="2:11" ht="15">
      <c r="B109" s="654"/>
      <c r="C109" s="792" t="s">
        <v>56</v>
      </c>
      <c r="D109" s="792"/>
      <c r="E109" s="792"/>
      <c r="F109" s="792"/>
      <c r="G109" s="792"/>
      <c r="H109" s="792"/>
      <c r="I109" s="792"/>
      <c r="J109" s="792"/>
      <c r="K109" s="792"/>
    </row>
    <row r="110" spans="2:11" ht="13.5" customHeight="1">
      <c r="B110" s="654"/>
      <c r="C110" s="792" t="s">
        <v>57</v>
      </c>
      <c r="D110" s="792"/>
      <c r="E110" s="792"/>
      <c r="F110" s="792"/>
      <c r="G110" s="792"/>
      <c r="H110" s="792"/>
      <c r="I110" s="792"/>
      <c r="J110" s="792"/>
      <c r="K110" s="792"/>
    </row>
    <row r="111" spans="2:11" ht="33" customHeight="1">
      <c r="B111" s="654"/>
      <c r="C111" s="792" t="s">
        <v>1170</v>
      </c>
      <c r="D111" s="792"/>
      <c r="E111" s="792"/>
      <c r="F111" s="792"/>
      <c r="G111" s="792"/>
      <c r="H111" s="792"/>
      <c r="I111" s="792"/>
      <c r="J111" s="792"/>
      <c r="K111" s="792"/>
    </row>
    <row r="113" spans="1:11" ht="15">
      <c r="A113" s="654" t="s">
        <v>798</v>
      </c>
      <c r="B113" s="824" t="s">
        <v>58</v>
      </c>
      <c r="C113" s="824"/>
      <c r="D113" s="824"/>
      <c r="E113" s="824"/>
      <c r="F113" s="824"/>
      <c r="G113" s="824"/>
      <c r="H113" s="824"/>
      <c r="I113" s="824"/>
      <c r="J113" s="824"/>
      <c r="K113" s="824"/>
    </row>
    <row r="114" spans="7:11" ht="15">
      <c r="G114" s="869"/>
      <c r="H114" s="870"/>
      <c r="I114" s="870"/>
      <c r="J114" s="870"/>
      <c r="K114" s="870"/>
    </row>
    <row r="115" spans="2:11" ht="15">
      <c r="B115" s="609" t="s">
        <v>83</v>
      </c>
      <c r="G115" s="655"/>
      <c r="H115" s="656"/>
      <c r="I115" s="656"/>
      <c r="J115" s="656"/>
      <c r="K115" s="656"/>
    </row>
    <row r="117" spans="1:11" ht="15">
      <c r="A117" s="654" t="s">
        <v>799</v>
      </c>
      <c r="B117" s="824" t="s">
        <v>59</v>
      </c>
      <c r="C117" s="824"/>
      <c r="D117" s="824"/>
      <c r="E117" s="824"/>
      <c r="F117" s="824"/>
      <c r="G117" s="824"/>
      <c r="H117" s="824"/>
      <c r="I117" s="824"/>
      <c r="J117" s="824"/>
      <c r="K117" s="824"/>
    </row>
    <row r="118" spans="1:11" ht="15">
      <c r="A118" s="654"/>
      <c r="B118" s="640"/>
      <c r="C118" s="640"/>
      <c r="D118" s="640"/>
      <c r="E118" s="640"/>
      <c r="F118" s="640"/>
      <c r="G118" s="640"/>
      <c r="H118" s="640"/>
      <c r="I118" s="640"/>
      <c r="J118" s="640"/>
      <c r="K118" s="640"/>
    </row>
    <row r="119" spans="2:11" ht="15">
      <c r="B119" s="823" t="s">
        <v>60</v>
      </c>
      <c r="C119" s="823"/>
      <c r="D119" s="823"/>
      <c r="E119" s="823"/>
      <c r="F119" s="823"/>
      <c r="G119" s="823"/>
      <c r="H119" s="823"/>
      <c r="I119" s="823"/>
      <c r="J119" s="823"/>
      <c r="K119" s="823"/>
    </row>
    <row r="120" spans="2:11" ht="15">
      <c r="B120" s="638"/>
      <c r="C120" s="638"/>
      <c r="D120" s="638"/>
      <c r="E120" s="638"/>
      <c r="F120" s="638"/>
      <c r="G120" s="638"/>
      <c r="H120" s="638"/>
      <c r="I120" s="638"/>
      <c r="J120" s="638"/>
      <c r="K120" s="638"/>
    </row>
    <row r="121" spans="1:11" ht="15.75" thickBot="1">
      <c r="A121" s="652" t="s">
        <v>761</v>
      </c>
      <c r="B121" s="819" t="s">
        <v>61</v>
      </c>
      <c r="C121" s="819"/>
      <c r="D121" s="819"/>
      <c r="E121" s="819"/>
      <c r="F121" s="819"/>
      <c r="G121" s="819"/>
      <c r="H121" s="819"/>
      <c r="I121" s="819"/>
      <c r="J121" s="819"/>
      <c r="K121" s="819"/>
    </row>
    <row r="122" ht="13.5" customHeight="1"/>
    <row r="123" spans="5:6" ht="13.5" customHeight="1" thickBot="1">
      <c r="E123" s="799" t="str">
        <f>+'Mérleg(éves)'!F14</f>
        <v>adatok eFt-ban</v>
      </c>
      <c r="F123" s="800"/>
    </row>
    <row r="124" spans="2:6" ht="30.75" customHeight="1" thickBot="1">
      <c r="B124" s="862" t="s">
        <v>88</v>
      </c>
      <c r="C124" s="863"/>
      <c r="D124" s="657">
        <f>'Mérleg(éves)'!D15</f>
        <v>41274</v>
      </c>
      <c r="E124" s="657">
        <f>'Mérleg(éves)'!F15</f>
        <v>41639</v>
      </c>
      <c r="F124" s="658" t="s">
        <v>95</v>
      </c>
    </row>
    <row r="125" spans="2:6" ht="15">
      <c r="B125" s="816" t="s">
        <v>91</v>
      </c>
      <c r="C125" s="817"/>
      <c r="D125" s="624">
        <f>+'Mérleg(éves)'!D77</f>
        <v>136189</v>
      </c>
      <c r="E125" s="624">
        <f>+'Mérleg(éves)'!F77</f>
        <v>136189</v>
      </c>
      <c r="F125" s="621">
        <f>(E125-D125)/D125</f>
        <v>0</v>
      </c>
    </row>
    <row r="126" spans="2:6" ht="15">
      <c r="B126" s="816" t="s">
        <v>92</v>
      </c>
      <c r="C126" s="817"/>
      <c r="D126" s="624">
        <f>+'Mérleg(éves)'!D84</f>
        <v>165</v>
      </c>
      <c r="E126" s="624">
        <f>+'Mérleg(éves)'!F84</f>
        <v>185</v>
      </c>
      <c r="F126" s="621">
        <f>(E126-D126)/D126</f>
        <v>0.12121212121212122</v>
      </c>
    </row>
    <row r="127" spans="2:6" ht="15">
      <c r="B127" s="816" t="s">
        <v>93</v>
      </c>
      <c r="C127" s="817"/>
      <c r="D127" s="624">
        <f>'Mérleg(éves)'!D90</f>
        <v>0</v>
      </c>
      <c r="E127" s="624">
        <f>+'Mérleg(éves)'!F90</f>
        <v>0</v>
      </c>
      <c r="F127" s="633" t="s">
        <v>651</v>
      </c>
    </row>
    <row r="128" spans="2:6" ht="15">
      <c r="B128" s="816" t="s">
        <v>94</v>
      </c>
      <c r="C128" s="817"/>
      <c r="D128" s="624">
        <f>+'Mérleg(éves)'!D95</f>
        <v>798</v>
      </c>
      <c r="E128" s="624">
        <f>+'Mérleg(éves)'!F95</f>
        <v>171</v>
      </c>
      <c r="F128" s="621">
        <f>(E128-D128)/D128</f>
        <v>-0.7857142857142857</v>
      </c>
    </row>
    <row r="129" spans="2:6" ht="15.75" thickBot="1">
      <c r="B129" s="864" t="s">
        <v>89</v>
      </c>
      <c r="C129" s="865"/>
      <c r="D129" s="660">
        <f>SUM(D125:D128)</f>
        <v>137152</v>
      </c>
      <c r="E129" s="660">
        <f>SUM(E125:E128)</f>
        <v>136545</v>
      </c>
      <c r="F129" s="661">
        <f>(E129-D129)/D129</f>
        <v>-0.004425746616892207</v>
      </c>
    </row>
    <row r="130" ht="12" customHeight="1"/>
    <row r="131" spans="1:11" ht="15">
      <c r="A131" s="654" t="s">
        <v>798</v>
      </c>
      <c r="B131" s="824" t="s">
        <v>62</v>
      </c>
      <c r="C131" s="824"/>
      <c r="D131" s="824"/>
      <c r="E131" s="824"/>
      <c r="F131" s="824"/>
      <c r="G131" s="824"/>
      <c r="H131" s="824"/>
      <c r="I131" s="824"/>
      <c r="J131" s="824"/>
      <c r="K131" s="824"/>
    </row>
    <row r="133" spans="2:10" ht="51.75" customHeight="1">
      <c r="B133" s="792" t="s">
        <v>90</v>
      </c>
      <c r="C133" s="792"/>
      <c r="D133" s="792"/>
      <c r="E133" s="792"/>
      <c r="F133" s="792"/>
      <c r="G133" s="792"/>
      <c r="H133" s="792"/>
      <c r="I133" s="792"/>
      <c r="J133" s="639"/>
    </row>
    <row r="136" ht="15">
      <c r="B136" s="609" t="s">
        <v>96</v>
      </c>
    </row>
    <row r="138" ht="15.75" thickBot="1">
      <c r="G138" s="613" t="str">
        <f>'Mérleg(éves)'!F72</f>
        <v>adatok eFt-ban</v>
      </c>
    </row>
    <row r="139" spans="2:8" ht="15">
      <c r="B139" s="804" t="s">
        <v>88</v>
      </c>
      <c r="C139" s="805"/>
      <c r="D139" s="806"/>
      <c r="E139" s="806"/>
      <c r="F139" s="812">
        <f>'Mérleg(éves)'!D15</f>
        <v>41274</v>
      </c>
      <c r="G139" s="812">
        <f>'Mérleg(éves)'!F15</f>
        <v>41639</v>
      </c>
      <c r="H139" s="812" t="s">
        <v>95</v>
      </c>
    </row>
    <row r="140" spans="2:8" ht="15.75" thickBot="1">
      <c r="B140" s="807"/>
      <c r="C140" s="808"/>
      <c r="D140" s="808"/>
      <c r="E140" s="808"/>
      <c r="F140" s="813"/>
      <c r="G140" s="813"/>
      <c r="H140" s="813"/>
    </row>
    <row r="141" spans="2:8" ht="15">
      <c r="B141" s="789" t="s">
        <v>926</v>
      </c>
      <c r="C141" s="790"/>
      <c r="D141" s="790"/>
      <c r="E141" s="791"/>
      <c r="F141" s="617">
        <f>+'Mérleg(éves)'!D78</f>
        <v>0</v>
      </c>
      <c r="G141" s="618">
        <f>+'Mérleg(éves)'!F78</f>
        <v>0</v>
      </c>
      <c r="H141" s="632" t="s">
        <v>651</v>
      </c>
    </row>
    <row r="142" spans="2:8" ht="15">
      <c r="B142" s="816" t="s">
        <v>97</v>
      </c>
      <c r="C142" s="817"/>
      <c r="D142" s="817"/>
      <c r="E142" s="818"/>
      <c r="F142" s="617">
        <f>+'Mérleg(éves)'!D79</f>
        <v>0</v>
      </c>
      <c r="G142" s="618">
        <f>+'Mérleg(éves)'!F79</f>
        <v>0</v>
      </c>
      <c r="H142" s="633" t="s">
        <v>651</v>
      </c>
    </row>
    <row r="143" spans="2:8" ht="15">
      <c r="B143" s="816" t="s">
        <v>98</v>
      </c>
      <c r="C143" s="817"/>
      <c r="D143" s="817"/>
      <c r="E143" s="818"/>
      <c r="F143" s="617">
        <f>+'Mérleg(éves)'!D80</f>
        <v>0</v>
      </c>
      <c r="G143" s="618">
        <f>+'Mérleg(éves)'!F80</f>
        <v>0</v>
      </c>
      <c r="H143" s="633" t="s">
        <v>651</v>
      </c>
    </row>
    <row r="144" spans="2:8" ht="15">
      <c r="B144" s="816" t="s">
        <v>929</v>
      </c>
      <c r="C144" s="817"/>
      <c r="D144" s="817"/>
      <c r="E144" s="818"/>
      <c r="F144" s="617">
        <f>+'Mérleg(éves)'!D81</f>
        <v>0</v>
      </c>
      <c r="G144" s="618">
        <f>+'Mérleg(éves)'!F81</f>
        <v>0</v>
      </c>
      <c r="H144" s="633" t="s">
        <v>651</v>
      </c>
    </row>
    <row r="145" spans="2:8" ht="15">
      <c r="B145" s="816" t="s">
        <v>930</v>
      </c>
      <c r="C145" s="817"/>
      <c r="D145" s="817"/>
      <c r="E145" s="818"/>
      <c r="F145" s="617">
        <f>+'Mérleg(éves)'!D82</f>
        <v>136189</v>
      </c>
      <c r="G145" s="618">
        <f>+'Mérleg(éves)'!F82</f>
        <v>136189</v>
      </c>
      <c r="H145" s="621">
        <f>(G145-F145)/F145</f>
        <v>0</v>
      </c>
    </row>
    <row r="146" spans="2:8" ht="15.75" thickBot="1">
      <c r="B146" s="866" t="s">
        <v>99</v>
      </c>
      <c r="C146" s="867"/>
      <c r="D146" s="867"/>
      <c r="E146" s="868"/>
      <c r="F146" s="617">
        <f>+'Mérleg(éves)'!D83</f>
        <v>0</v>
      </c>
      <c r="G146" s="618">
        <f>+'Mérleg(éves)'!F83</f>
        <v>0</v>
      </c>
      <c r="H146" s="662" t="s">
        <v>651</v>
      </c>
    </row>
    <row r="147" spans="2:8" ht="15.75" thickBot="1">
      <c r="B147" s="801" t="s">
        <v>100</v>
      </c>
      <c r="C147" s="802"/>
      <c r="D147" s="802"/>
      <c r="E147" s="803"/>
      <c r="F147" s="619">
        <f>SUM(F141:F146)</f>
        <v>136189</v>
      </c>
      <c r="G147" s="619">
        <f>SUM(G141:G146)</f>
        <v>136189</v>
      </c>
      <c r="H147" s="622">
        <f>(G147-F147)/F147</f>
        <v>0</v>
      </c>
    </row>
    <row r="150" spans="2:11" ht="15">
      <c r="B150" s="871" t="s">
        <v>663</v>
      </c>
      <c r="C150" s="871"/>
      <c r="D150" s="871"/>
      <c r="E150" s="871"/>
      <c r="F150" s="871"/>
      <c r="G150" s="871"/>
      <c r="H150" s="871"/>
      <c r="I150" s="871"/>
      <c r="J150" s="871"/>
      <c r="K150" s="871"/>
    </row>
    <row r="152" ht="15">
      <c r="B152" s="609" t="s">
        <v>307</v>
      </c>
    </row>
    <row r="154" spans="1:2" ht="15">
      <c r="A154" s="654" t="s">
        <v>799</v>
      </c>
      <c r="B154" s="609" t="s">
        <v>92</v>
      </c>
    </row>
    <row r="156" ht="15">
      <c r="B156" s="609" t="s">
        <v>101</v>
      </c>
    </row>
    <row r="158" ht="15.75" thickBot="1">
      <c r="G158" s="613" t="str">
        <f>'Mérleg(éves)'!F72</f>
        <v>adatok eFt-ban</v>
      </c>
    </row>
    <row r="159" spans="2:8" ht="15">
      <c r="B159" s="804" t="s">
        <v>88</v>
      </c>
      <c r="C159" s="805"/>
      <c r="D159" s="806"/>
      <c r="E159" s="806"/>
      <c r="F159" s="812">
        <f>'Mérleg(éves)'!D73</f>
        <v>41274</v>
      </c>
      <c r="G159" s="812">
        <f>'Mérleg(éves)'!F73</f>
        <v>41639</v>
      </c>
      <c r="H159" s="812" t="s">
        <v>95</v>
      </c>
    </row>
    <row r="160" spans="2:8" ht="15.75" thickBot="1">
      <c r="B160" s="807"/>
      <c r="C160" s="808"/>
      <c r="D160" s="808"/>
      <c r="E160" s="808"/>
      <c r="F160" s="813"/>
      <c r="G160" s="813"/>
      <c r="H160" s="813"/>
    </row>
    <row r="161" spans="2:8" ht="15">
      <c r="B161" s="789" t="s">
        <v>102</v>
      </c>
      <c r="C161" s="790"/>
      <c r="D161" s="790"/>
      <c r="E161" s="791"/>
      <c r="F161" s="617">
        <v>0</v>
      </c>
      <c r="G161" s="618">
        <f>+'Mérleg(éves)'!F85</f>
        <v>0</v>
      </c>
      <c r="H161" s="633" t="s">
        <v>651</v>
      </c>
    </row>
    <row r="162" spans="2:8" ht="15">
      <c r="B162" s="816" t="s">
        <v>103</v>
      </c>
      <c r="C162" s="817"/>
      <c r="D162" s="817"/>
      <c r="E162" s="818"/>
      <c r="F162" s="623">
        <v>0</v>
      </c>
      <c r="G162" s="624">
        <v>0</v>
      </c>
      <c r="H162" s="633" t="s">
        <v>651</v>
      </c>
    </row>
    <row r="163" spans="2:8" ht="15">
      <c r="B163" s="820" t="s">
        <v>839</v>
      </c>
      <c r="C163" s="821"/>
      <c r="D163" s="821"/>
      <c r="E163" s="822"/>
      <c r="F163" s="623">
        <f>+'Mérleg(éves)'!D87</f>
        <v>0</v>
      </c>
      <c r="G163" s="624">
        <f>+'Mérleg(éves)'!F86</f>
        <v>0</v>
      </c>
      <c r="H163" s="633" t="s">
        <v>651</v>
      </c>
    </row>
    <row r="164" spans="2:8" ht="15">
      <c r="B164" s="816" t="s">
        <v>939</v>
      </c>
      <c r="C164" s="817"/>
      <c r="D164" s="817"/>
      <c r="E164" s="818"/>
      <c r="F164" s="623">
        <f>+'Mérleg(éves)'!D88</f>
        <v>0</v>
      </c>
      <c r="G164" s="624">
        <f>+'Mérleg(éves)'!F88</f>
        <v>0</v>
      </c>
      <c r="H164" s="633" t="s">
        <v>651</v>
      </c>
    </row>
    <row r="165" spans="2:8" ht="15.75" thickBot="1">
      <c r="B165" s="816" t="s">
        <v>940</v>
      </c>
      <c r="C165" s="817"/>
      <c r="D165" s="817"/>
      <c r="E165" s="818"/>
      <c r="F165" s="623">
        <f>+'Mérleg(éves)'!D89</f>
        <v>165</v>
      </c>
      <c r="G165" s="624">
        <f>+'Mérleg(éves)'!F89+'Mérleg(éves)'!F87</f>
        <v>185</v>
      </c>
      <c r="H165" s="621">
        <f>(G165-F165)/F165</f>
        <v>0.12121212121212122</v>
      </c>
    </row>
    <row r="166" spans="2:8" ht="15.75" thickBot="1">
      <c r="B166" s="801" t="s">
        <v>104</v>
      </c>
      <c r="C166" s="802"/>
      <c r="D166" s="802"/>
      <c r="E166" s="803"/>
      <c r="F166" s="619">
        <f>SUM(F161:F165)</f>
        <v>165</v>
      </c>
      <c r="G166" s="619">
        <f>SUM(G161:G165)</f>
        <v>185</v>
      </c>
      <c r="H166" s="622">
        <f>(G166-F166)/F166</f>
        <v>0.12121212121212122</v>
      </c>
    </row>
    <row r="169" spans="1:2" ht="15">
      <c r="A169" s="663" t="s">
        <v>105</v>
      </c>
      <c r="B169" s="609" t="s">
        <v>308</v>
      </c>
    </row>
    <row r="171" spans="1:11" ht="28.5" customHeight="1">
      <c r="A171" s="663" t="s">
        <v>106</v>
      </c>
      <c r="B171" s="792" t="s">
        <v>549</v>
      </c>
      <c r="C171" s="792"/>
      <c r="D171" s="792"/>
      <c r="E171" s="792"/>
      <c r="F171" s="792"/>
      <c r="G171" s="792"/>
      <c r="H171" s="792"/>
      <c r="I171" s="792"/>
      <c r="J171" s="792"/>
      <c r="K171" s="792"/>
    </row>
    <row r="173" spans="1:2" ht="15">
      <c r="A173" s="663" t="s">
        <v>107</v>
      </c>
      <c r="B173" s="609" t="s">
        <v>108</v>
      </c>
    </row>
    <row r="175" ht="15.75" thickBot="1">
      <c r="G175" s="613" t="str">
        <f>'Mérleg(éves)'!F72</f>
        <v>adatok eFt-ban</v>
      </c>
    </row>
    <row r="176" spans="2:8" ht="15">
      <c r="B176" s="804" t="s">
        <v>88</v>
      </c>
      <c r="C176" s="805"/>
      <c r="D176" s="806"/>
      <c r="E176" s="806"/>
      <c r="F176" s="812">
        <f>'Mérleg(éves)'!D73</f>
        <v>41274</v>
      </c>
      <c r="G176" s="812">
        <f>'Mérleg(éves)'!F73</f>
        <v>41639</v>
      </c>
      <c r="H176" s="812" t="s">
        <v>95</v>
      </c>
    </row>
    <row r="177" spans="2:8" ht="15.75" thickBot="1">
      <c r="B177" s="807"/>
      <c r="C177" s="808"/>
      <c r="D177" s="808"/>
      <c r="E177" s="808"/>
      <c r="F177" s="813"/>
      <c r="G177" s="813"/>
      <c r="H177" s="813"/>
    </row>
    <row r="178" spans="2:9" ht="15">
      <c r="B178" s="816" t="s">
        <v>109</v>
      </c>
      <c r="C178" s="817"/>
      <c r="D178" s="817"/>
      <c r="E178" s="818"/>
      <c r="F178" s="624">
        <v>152</v>
      </c>
      <c r="G178" s="624">
        <f>('[3]Mérleg'!$C$49+'[3]Mérleg'!$C$52)/1000</f>
        <v>171.8</v>
      </c>
      <c r="H178" s="621">
        <f>(G178-F178)/F178</f>
        <v>0.13026315789473691</v>
      </c>
      <c r="I178" s="695"/>
    </row>
    <row r="179" spans="2:8" ht="15.75" thickBot="1">
      <c r="B179" s="816" t="s">
        <v>310</v>
      </c>
      <c r="C179" s="817"/>
      <c r="D179" s="817"/>
      <c r="E179" s="818"/>
      <c r="F179" s="624">
        <v>13</v>
      </c>
      <c r="G179" s="624">
        <f>'[2]mérleg'!$C$49/1000</f>
        <v>13</v>
      </c>
      <c r="H179" s="621">
        <f>(G179-F179)/F179</f>
        <v>0</v>
      </c>
    </row>
    <row r="180" spans="2:8" ht="15.75" thickBot="1">
      <c r="B180" s="801" t="s">
        <v>110</v>
      </c>
      <c r="C180" s="802"/>
      <c r="D180" s="802"/>
      <c r="E180" s="803"/>
      <c r="F180" s="619">
        <f>SUM(F178:F179)</f>
        <v>165</v>
      </c>
      <c r="G180" s="619">
        <f>SUM(G178:G179)</f>
        <v>184.8</v>
      </c>
      <c r="H180" s="622">
        <f>(G180-F180)/F180</f>
        <v>0.12000000000000006</v>
      </c>
    </row>
    <row r="183" spans="1:2" ht="15">
      <c r="A183" s="609" t="s">
        <v>800</v>
      </c>
      <c r="B183" s="609" t="s">
        <v>93</v>
      </c>
    </row>
    <row r="185" ht="15">
      <c r="B185" s="609" t="s">
        <v>111</v>
      </c>
    </row>
    <row r="187" spans="1:2" ht="15">
      <c r="A187" s="609" t="s">
        <v>801</v>
      </c>
      <c r="B187" s="609" t="s">
        <v>94</v>
      </c>
    </row>
    <row r="189" ht="15">
      <c r="B189" s="609" t="s">
        <v>115</v>
      </c>
    </row>
    <row r="191" ht="15.75" thickBot="1">
      <c r="G191" s="613" t="str">
        <f>'Mérleg(éves)'!F72</f>
        <v>adatok eFt-ban</v>
      </c>
    </row>
    <row r="192" spans="2:10" ht="12.75" customHeight="1">
      <c r="B192" s="804" t="s">
        <v>88</v>
      </c>
      <c r="C192" s="805"/>
      <c r="D192" s="806"/>
      <c r="E192" s="806"/>
      <c r="F192" s="812">
        <f>'Mérleg(éves)'!D73</f>
        <v>41274</v>
      </c>
      <c r="G192" s="812">
        <f>'Mérleg(éves)'!F73</f>
        <v>41639</v>
      </c>
      <c r="H192" s="812" t="s">
        <v>117</v>
      </c>
      <c r="I192" s="812" t="s">
        <v>95</v>
      </c>
      <c r="J192" s="610"/>
    </row>
    <row r="193" spans="2:10" ht="21.75" customHeight="1" thickBot="1">
      <c r="B193" s="807"/>
      <c r="C193" s="808"/>
      <c r="D193" s="808"/>
      <c r="E193" s="808"/>
      <c r="F193" s="813"/>
      <c r="G193" s="813"/>
      <c r="H193" s="813"/>
      <c r="I193" s="813"/>
      <c r="J193" s="611"/>
    </row>
    <row r="194" spans="2:10" ht="15">
      <c r="B194" s="789" t="str">
        <f>'Mérleg(éves)'!C96</f>
        <v>Pénztár, csekkek</v>
      </c>
      <c r="C194" s="790"/>
      <c r="D194" s="790"/>
      <c r="E194" s="791"/>
      <c r="F194" s="617">
        <f>+'Mérleg(éves)'!D96</f>
        <v>37</v>
      </c>
      <c r="G194" s="618">
        <f>+'Mérleg(éves)'!F96</f>
        <v>37</v>
      </c>
      <c r="H194" s="659" t="s">
        <v>311</v>
      </c>
      <c r="I194" s="620">
        <f>(G194-F194)/F194</f>
        <v>0</v>
      </c>
      <c r="J194" s="614"/>
    </row>
    <row r="195" spans="2:10" ht="15.75" thickBot="1">
      <c r="B195" s="816" t="str">
        <f>'Mérleg(éves)'!C97</f>
        <v>Bankbetétek</v>
      </c>
      <c r="C195" s="817"/>
      <c r="D195" s="817"/>
      <c r="E195" s="818"/>
      <c r="F195" s="623">
        <f>+'Mérleg(éves)'!D97</f>
        <v>761</v>
      </c>
      <c r="G195" s="624">
        <f>+'Mérleg(éves)'!F97</f>
        <v>134</v>
      </c>
      <c r="H195" s="664" t="s">
        <v>311</v>
      </c>
      <c r="I195" s="621">
        <f>(G195-F195)/F195</f>
        <v>-0.823915900131406</v>
      </c>
      <c r="J195" s="614"/>
    </row>
    <row r="196" spans="2:10" ht="15.75" thickBot="1">
      <c r="B196" s="801" t="s">
        <v>116</v>
      </c>
      <c r="C196" s="802"/>
      <c r="D196" s="802"/>
      <c r="E196" s="803"/>
      <c r="F196" s="619">
        <f>SUM(F194:F195)</f>
        <v>798</v>
      </c>
      <c r="G196" s="619">
        <f>SUM(G194:G195)</f>
        <v>171</v>
      </c>
      <c r="H196" s="615"/>
      <c r="I196" s="622">
        <f>(G196-F196)/F196</f>
        <v>-0.7857142857142857</v>
      </c>
      <c r="J196" s="612"/>
    </row>
    <row r="200" spans="1:11" ht="15.75" thickBot="1">
      <c r="A200" s="652" t="s">
        <v>766</v>
      </c>
      <c r="B200" s="819" t="s">
        <v>118</v>
      </c>
      <c r="C200" s="819"/>
      <c r="D200" s="819"/>
      <c r="E200" s="819"/>
      <c r="F200" s="819"/>
      <c r="G200" s="819"/>
      <c r="H200" s="819"/>
      <c r="I200" s="819"/>
      <c r="J200" s="819"/>
      <c r="K200" s="819"/>
    </row>
    <row r="202" ht="15">
      <c r="B202" s="609" t="s">
        <v>523</v>
      </c>
    </row>
    <row r="204" ht="15.75" thickBot="1">
      <c r="G204" s="613" t="str">
        <f>'Mérleg(éves)'!F72</f>
        <v>adatok eFt-ban</v>
      </c>
    </row>
    <row r="205" spans="2:8" ht="12.75" customHeight="1">
      <c r="B205" s="804" t="s">
        <v>88</v>
      </c>
      <c r="C205" s="805"/>
      <c r="D205" s="806"/>
      <c r="E205" s="806"/>
      <c r="F205" s="812">
        <f>'Mérleg(éves)'!D73</f>
        <v>41274</v>
      </c>
      <c r="G205" s="812">
        <f>'Mérleg(éves)'!F73</f>
        <v>41639</v>
      </c>
      <c r="H205" s="812" t="s">
        <v>95</v>
      </c>
    </row>
    <row r="206" spans="2:8" ht="15.75" thickBot="1">
      <c r="B206" s="807"/>
      <c r="C206" s="808"/>
      <c r="D206" s="808"/>
      <c r="E206" s="808"/>
      <c r="F206" s="813"/>
      <c r="G206" s="813"/>
      <c r="H206" s="813"/>
    </row>
    <row r="207" spans="2:8" ht="15">
      <c r="B207" s="789" t="str">
        <f>'Mérleg(éves)'!C99</f>
        <v>Bevételek aktív időbeli elhatárolása</v>
      </c>
      <c r="C207" s="790"/>
      <c r="D207" s="790"/>
      <c r="E207" s="791"/>
      <c r="F207" s="623">
        <f>+'Mérleg(éves)'!D99</f>
        <v>0</v>
      </c>
      <c r="G207" s="618">
        <f>+'Mérleg(éves)'!F99</f>
        <v>0</v>
      </c>
      <c r="H207" s="632" t="s">
        <v>651</v>
      </c>
    </row>
    <row r="208" spans="2:8" ht="15">
      <c r="B208" s="820" t="str">
        <f>'Mérleg(éves)'!C100</f>
        <v>Költségek, ráfoldítások aktív időbeli elhatárolása</v>
      </c>
      <c r="C208" s="821"/>
      <c r="D208" s="821"/>
      <c r="E208" s="822"/>
      <c r="F208" s="623">
        <f>+'Mérleg(éves)'!D100</f>
        <v>1</v>
      </c>
      <c r="G208" s="624">
        <f>+'Mérleg(éves)'!F100</f>
        <v>0</v>
      </c>
      <c r="H208" s="633" t="s">
        <v>651</v>
      </c>
    </row>
    <row r="209" spans="2:8" ht="15.75" thickBot="1">
      <c r="B209" s="789" t="str">
        <f>'Mérleg(éves)'!C101</f>
        <v>Halasztott ráfordítások</v>
      </c>
      <c r="C209" s="790"/>
      <c r="D209" s="790"/>
      <c r="E209" s="791"/>
      <c r="F209" s="623">
        <f>+'Mérleg(éves)'!D101</f>
        <v>32100</v>
      </c>
      <c r="G209" s="624">
        <f>+'Mérleg(éves)'!F101</f>
        <v>32100</v>
      </c>
      <c r="H209" s="621">
        <f>(G209-F209)/F209</f>
        <v>0</v>
      </c>
    </row>
    <row r="210" spans="2:8" ht="15.75" thickBot="1">
      <c r="B210" s="801" t="s">
        <v>119</v>
      </c>
      <c r="C210" s="802"/>
      <c r="D210" s="802"/>
      <c r="E210" s="803"/>
      <c r="F210" s="619">
        <f>SUM(F207:F209)</f>
        <v>32101</v>
      </c>
      <c r="G210" s="619">
        <f>SUM(G207:G209)</f>
        <v>32100</v>
      </c>
      <c r="H210" s="622">
        <f>(G210-F210)/F210</f>
        <v>-3.115167751783434E-05</v>
      </c>
    </row>
    <row r="212" spans="2:11" ht="30.75" customHeight="1">
      <c r="B212" s="823" t="s">
        <v>389</v>
      </c>
      <c r="C212" s="823"/>
      <c r="D212" s="823"/>
      <c r="E212" s="823"/>
      <c r="F212" s="823"/>
      <c r="G212" s="823"/>
      <c r="H212" s="823"/>
      <c r="I212" s="823"/>
      <c r="J212" s="823"/>
      <c r="K212" s="823"/>
    </row>
    <row r="215" spans="1:11" ht="15.75" thickBot="1">
      <c r="A215" s="652" t="s">
        <v>767</v>
      </c>
      <c r="B215" s="819" t="s">
        <v>120</v>
      </c>
      <c r="C215" s="819"/>
      <c r="D215" s="819"/>
      <c r="E215" s="819"/>
      <c r="F215" s="819"/>
      <c r="G215" s="819"/>
      <c r="H215" s="819"/>
      <c r="I215" s="819"/>
      <c r="J215" s="819"/>
      <c r="K215" s="819"/>
    </row>
    <row r="218" ht="15">
      <c r="B218" s="609" t="s">
        <v>121</v>
      </c>
    </row>
    <row r="219" ht="11.25" customHeight="1"/>
    <row r="220" ht="15.75" customHeight="1" thickBot="1">
      <c r="G220" s="613" t="str">
        <f>'Mérleg(éves)'!F130</f>
        <v>adatok eFt-ban</v>
      </c>
    </row>
    <row r="221" spans="2:8" ht="15">
      <c r="B221" s="804" t="s">
        <v>88</v>
      </c>
      <c r="C221" s="805"/>
      <c r="D221" s="806"/>
      <c r="E221" s="806"/>
      <c r="F221" s="812">
        <f>'Mérleg(éves)'!D131</f>
        <v>41274</v>
      </c>
      <c r="G221" s="812">
        <f>'Mérleg(éves)'!F131</f>
        <v>41639</v>
      </c>
      <c r="H221" s="812" t="s">
        <v>95</v>
      </c>
    </row>
    <row r="222" spans="2:8" ht="15.75" thickBot="1">
      <c r="B222" s="807"/>
      <c r="C222" s="808"/>
      <c r="D222" s="808"/>
      <c r="E222" s="808"/>
      <c r="F222" s="813"/>
      <c r="G222" s="813"/>
      <c r="H222" s="813"/>
    </row>
    <row r="223" spans="2:8" ht="15">
      <c r="B223" s="789" t="str">
        <f>'Mérleg(éves)'!C135</f>
        <v>JEGYZETT TŐKE</v>
      </c>
      <c r="C223" s="790"/>
      <c r="D223" s="790"/>
      <c r="E223" s="791"/>
      <c r="F223" s="617">
        <f>+'Mérleg(éves)'!D135</f>
        <v>18000</v>
      </c>
      <c r="G223" s="618">
        <f>+'Mérleg(éves)'!F135</f>
        <v>18000</v>
      </c>
      <c r="H223" s="620">
        <f>(G223-F223)/F223</f>
        <v>0</v>
      </c>
    </row>
    <row r="224" spans="2:8" ht="15">
      <c r="B224" s="820" t="str">
        <f>'Mérleg(éves)'!C137</f>
        <v>JEGYZETT, DE MÉG BE NEM FIZETETT TŐKE (-)</v>
      </c>
      <c r="C224" s="821"/>
      <c r="D224" s="821"/>
      <c r="E224" s="822"/>
      <c r="F224" s="623">
        <v>0</v>
      </c>
      <c r="G224" s="618">
        <f>+'Mérleg(éves)'!F137</f>
        <v>0</v>
      </c>
      <c r="H224" s="632" t="s">
        <v>651</v>
      </c>
    </row>
    <row r="225" spans="2:8" ht="15">
      <c r="B225" s="789" t="str">
        <f>'Mérleg(éves)'!C138</f>
        <v>TŐKETARTALÉK</v>
      </c>
      <c r="C225" s="790"/>
      <c r="D225" s="790"/>
      <c r="E225" s="791"/>
      <c r="F225" s="623">
        <v>0</v>
      </c>
      <c r="G225" s="618">
        <f>+'Mérleg(éves)'!F138</f>
        <v>0</v>
      </c>
      <c r="H225" s="632" t="s">
        <v>651</v>
      </c>
    </row>
    <row r="226" spans="2:8" ht="15">
      <c r="B226" s="789" t="str">
        <f>'Mérleg(éves)'!C139</f>
        <v>EREDMÉNYTARTALÉK</v>
      </c>
      <c r="C226" s="790"/>
      <c r="D226" s="790"/>
      <c r="E226" s="791"/>
      <c r="F226" s="623">
        <f>+'Mérleg(éves)'!D139</f>
        <v>-110261</v>
      </c>
      <c r="G226" s="618">
        <f>+'Mérleg(éves)'!F139</f>
        <v>-123577</v>
      </c>
      <c r="H226" s="620">
        <f>(G226-F226)/F226</f>
        <v>0.12076799593691333</v>
      </c>
    </row>
    <row r="227" spans="2:8" ht="15">
      <c r="B227" s="789" t="str">
        <f>'Mérleg(éves)'!C140</f>
        <v>LEKÖTÖTT TARTALÉK</v>
      </c>
      <c r="C227" s="790"/>
      <c r="D227" s="790"/>
      <c r="E227" s="791"/>
      <c r="F227" s="623">
        <f>+'Mérleg(éves)'!D140</f>
        <v>102000</v>
      </c>
      <c r="G227" s="618">
        <f>+'Mérleg(éves)'!F140</f>
        <v>123577</v>
      </c>
      <c r="H227" s="620">
        <f>(G227-F227)/F227</f>
        <v>0.2115392156862745</v>
      </c>
    </row>
    <row r="228" spans="2:8" ht="15">
      <c r="B228" s="789" t="str">
        <f>'Mérleg(éves)'!C141</f>
        <v>ÉRTÉKELÉSI TARTALÉK</v>
      </c>
      <c r="C228" s="790"/>
      <c r="D228" s="790"/>
      <c r="E228" s="791"/>
      <c r="F228" s="623">
        <f>+'Mérleg(éves)'!D141</f>
        <v>0</v>
      </c>
      <c r="G228" s="618">
        <f>+'Mérleg(éves)'!F141</f>
        <v>0</v>
      </c>
      <c r="H228" s="632" t="s">
        <v>651</v>
      </c>
    </row>
    <row r="229" spans="2:8" ht="15.75" thickBot="1">
      <c r="B229" s="789" t="str">
        <f>'Mérleg(éves)'!C142</f>
        <v>MÉRLEG SZERINTI EREDMÉNY</v>
      </c>
      <c r="C229" s="790"/>
      <c r="D229" s="790"/>
      <c r="E229" s="791"/>
      <c r="F229" s="623">
        <f>+'Mérleg(éves)'!D142</f>
        <v>-13316</v>
      </c>
      <c r="G229" s="618">
        <f>+'Mérleg(éves)'!F142</f>
        <v>-7868</v>
      </c>
      <c r="H229" s="620">
        <f>(G229-F229)/F229</f>
        <v>-0.4091318714328627</v>
      </c>
    </row>
    <row r="230" spans="2:8" ht="15.75" thickBot="1">
      <c r="B230" s="801" t="s">
        <v>122</v>
      </c>
      <c r="C230" s="802"/>
      <c r="D230" s="802"/>
      <c r="E230" s="803"/>
      <c r="F230" s="619">
        <f>SUM(F223:F229)</f>
        <v>-3577</v>
      </c>
      <c r="G230" s="619">
        <f>SUM(G223:G229)</f>
        <v>10132</v>
      </c>
      <c r="H230" s="622">
        <f>-(G230-F230)/F230</f>
        <v>3.832541235672351</v>
      </c>
    </row>
    <row r="232" spans="2:10" ht="15">
      <c r="B232" s="609" t="s">
        <v>510</v>
      </c>
      <c r="J232" s="612"/>
    </row>
    <row r="234" ht="15.75" thickBot="1"/>
    <row r="235" spans="2:6" ht="12.75" customHeight="1">
      <c r="B235" s="804" t="s">
        <v>88</v>
      </c>
      <c r="C235" s="805"/>
      <c r="D235" s="806"/>
      <c r="E235" s="806"/>
      <c r="F235" s="812" t="str">
        <f>'Mérleg(éves)'!F130</f>
        <v>adatok eFt-ban</v>
      </c>
    </row>
    <row r="236" spans="2:6" ht="22.5" customHeight="1" thickBot="1">
      <c r="B236" s="807"/>
      <c r="C236" s="808"/>
      <c r="D236" s="808"/>
      <c r="E236" s="808"/>
      <c r="F236" s="813"/>
    </row>
    <row r="237" spans="2:6" ht="15">
      <c r="B237" s="796">
        <f>'Mérleg(éves)'!D131</f>
        <v>41274</v>
      </c>
      <c r="C237" s="790"/>
      <c r="D237" s="790"/>
      <c r="E237" s="791"/>
      <c r="F237" s="665">
        <f>F226</f>
        <v>-110261</v>
      </c>
    </row>
    <row r="238" spans="2:6" ht="15">
      <c r="B238" s="789" t="s">
        <v>511</v>
      </c>
      <c r="C238" s="790"/>
      <c r="D238" s="790"/>
      <c r="E238" s="791"/>
      <c r="F238" s="665">
        <f>F229</f>
        <v>-13316</v>
      </c>
    </row>
    <row r="239" spans="2:6" ht="15">
      <c r="B239" s="789" t="s">
        <v>515</v>
      </c>
      <c r="C239" s="790"/>
      <c r="D239" s="790"/>
      <c r="E239" s="791"/>
      <c r="F239" s="665">
        <v>0</v>
      </c>
    </row>
    <row r="240" spans="2:6" s="667" customFormat="1" ht="15">
      <c r="B240" s="809" t="s">
        <v>512</v>
      </c>
      <c r="C240" s="810"/>
      <c r="D240" s="810"/>
      <c r="E240" s="811"/>
      <c r="F240" s="666">
        <v>0</v>
      </c>
    </row>
    <row r="241" spans="2:6" s="667" customFormat="1" ht="15">
      <c r="B241" s="809" t="s">
        <v>550</v>
      </c>
      <c r="C241" s="810"/>
      <c r="D241" s="810"/>
      <c r="E241" s="811"/>
      <c r="F241" s="666">
        <v>0</v>
      </c>
    </row>
    <row r="242" spans="2:6" s="667" customFormat="1" ht="15">
      <c r="B242" s="809" t="s">
        <v>513</v>
      </c>
      <c r="C242" s="810"/>
      <c r="D242" s="810"/>
      <c r="E242" s="811"/>
      <c r="F242" s="666">
        <v>0</v>
      </c>
    </row>
    <row r="243" spans="2:6" s="667" customFormat="1" ht="15">
      <c r="B243" s="809" t="s">
        <v>514</v>
      </c>
      <c r="C243" s="810"/>
      <c r="D243" s="810"/>
      <c r="E243" s="811"/>
      <c r="F243" s="666">
        <v>0</v>
      </c>
    </row>
    <row r="244" spans="2:6" s="667" customFormat="1" ht="15.75" thickBot="1">
      <c r="B244" s="809" t="s">
        <v>514</v>
      </c>
      <c r="C244" s="810"/>
      <c r="D244" s="810"/>
      <c r="E244" s="811"/>
      <c r="F244" s="666">
        <v>0</v>
      </c>
    </row>
    <row r="245" spans="2:6" ht="15.75" thickBot="1">
      <c r="B245" s="801" t="s">
        <v>516</v>
      </c>
      <c r="C245" s="802"/>
      <c r="D245" s="802"/>
      <c r="E245" s="803"/>
      <c r="F245" s="634">
        <f>SUM(F237:F244)</f>
        <v>-123577</v>
      </c>
    </row>
    <row r="247" ht="15">
      <c r="B247" s="695"/>
    </row>
    <row r="249" spans="1:11" ht="15.75" thickBot="1">
      <c r="A249" s="652" t="s">
        <v>770</v>
      </c>
      <c r="B249" s="642" t="s">
        <v>517</v>
      </c>
      <c r="C249" s="642"/>
      <c r="D249" s="642"/>
      <c r="E249" s="642"/>
      <c r="F249" s="642"/>
      <c r="G249" s="642"/>
      <c r="H249" s="642"/>
      <c r="I249" s="642"/>
      <c r="J249" s="643"/>
      <c r="K249" s="643"/>
    </row>
    <row r="252" spans="2:10" ht="29.25" customHeight="1">
      <c r="B252" s="792" t="s">
        <v>84</v>
      </c>
      <c r="C252" s="792"/>
      <c r="D252" s="792"/>
      <c r="E252" s="792"/>
      <c r="F252" s="792"/>
      <c r="G252" s="792"/>
      <c r="H252" s="792"/>
      <c r="I252" s="792"/>
      <c r="J252" s="792"/>
    </row>
    <row r="254" spans="1:11" ht="15.75" thickBot="1">
      <c r="A254" s="652" t="s">
        <v>771</v>
      </c>
      <c r="B254" s="642" t="s">
        <v>424</v>
      </c>
      <c r="C254" s="642"/>
      <c r="D254" s="642"/>
      <c r="E254" s="642"/>
      <c r="F254" s="642"/>
      <c r="G254" s="642"/>
      <c r="H254" s="642"/>
      <c r="I254" s="642"/>
      <c r="J254" s="642"/>
      <c r="K254" s="642"/>
    </row>
    <row r="256" ht="15">
      <c r="B256" s="609" t="s">
        <v>275</v>
      </c>
    </row>
    <row r="258" ht="15.75" thickBot="1">
      <c r="F258" s="613" t="str">
        <f>+G220</f>
        <v>adatok eFt-ban</v>
      </c>
    </row>
    <row r="259" spans="2:6" ht="15">
      <c r="B259" s="804" t="s">
        <v>88</v>
      </c>
      <c r="C259" s="805"/>
      <c r="D259" s="806"/>
      <c r="E259" s="806"/>
      <c r="F259" s="812">
        <f>+G221</f>
        <v>41639</v>
      </c>
    </row>
    <row r="260" spans="2:6" ht="15.75" thickBot="1">
      <c r="B260" s="807"/>
      <c r="C260" s="808"/>
      <c r="D260" s="808"/>
      <c r="E260" s="808"/>
      <c r="F260" s="813"/>
    </row>
    <row r="261" spans="2:6" ht="15">
      <c r="B261" s="816" t="s">
        <v>652</v>
      </c>
      <c r="C261" s="817"/>
      <c r="D261" s="817"/>
      <c r="E261" s="818"/>
      <c r="F261" s="636">
        <v>24275</v>
      </c>
    </row>
    <row r="262" spans="2:6" ht="15">
      <c r="B262" s="816" t="s">
        <v>425</v>
      </c>
      <c r="C262" s="817"/>
      <c r="D262" s="817"/>
      <c r="E262" s="818"/>
      <c r="F262" s="636">
        <v>43870</v>
      </c>
    </row>
    <row r="263" spans="2:6" ht="15.75" thickBot="1">
      <c r="B263" s="816" t="s">
        <v>653</v>
      </c>
      <c r="C263" s="817"/>
      <c r="D263" s="817"/>
      <c r="E263" s="818"/>
      <c r="F263" s="636">
        <v>15006</v>
      </c>
    </row>
    <row r="264" spans="2:6" ht="15.75" thickBot="1">
      <c r="B264" s="801" t="s">
        <v>422</v>
      </c>
      <c r="C264" s="802"/>
      <c r="D264" s="802"/>
      <c r="E264" s="803"/>
      <c r="F264" s="634">
        <f>SUM(F261:F263)</f>
        <v>83151</v>
      </c>
    </row>
    <row r="265" spans="2:11" ht="15">
      <c r="B265" s="638"/>
      <c r="C265" s="638"/>
      <c r="D265" s="638"/>
      <c r="E265" s="638"/>
      <c r="F265" s="638"/>
      <c r="G265" s="638"/>
      <c r="H265" s="638"/>
      <c r="I265" s="638"/>
      <c r="J265" s="638"/>
      <c r="K265" s="638"/>
    </row>
    <row r="266" spans="1:11" ht="15.75" thickBot="1">
      <c r="A266" s="652" t="s">
        <v>518</v>
      </c>
      <c r="B266" s="642" t="s">
        <v>423</v>
      </c>
      <c r="C266" s="642"/>
      <c r="D266" s="642"/>
      <c r="E266" s="642"/>
      <c r="F266" s="642"/>
      <c r="G266" s="642"/>
      <c r="H266" s="642"/>
      <c r="I266" s="642"/>
      <c r="J266" s="642"/>
      <c r="K266" s="642"/>
    </row>
    <row r="267" spans="2:11" ht="15">
      <c r="B267" s="638"/>
      <c r="C267" s="638"/>
      <c r="D267" s="638"/>
      <c r="E267" s="638"/>
      <c r="F267" s="638"/>
      <c r="G267" s="638"/>
      <c r="H267" s="638"/>
      <c r="I267" s="638"/>
      <c r="J267" s="638"/>
      <c r="K267" s="638"/>
    </row>
    <row r="268" ht="15">
      <c r="B268" s="609" t="s">
        <v>1277</v>
      </c>
    </row>
    <row r="270" ht="15.75" hidden="1" thickBot="1">
      <c r="G270" s="613" t="str">
        <f>'Mérleg(éves)'!F188</f>
        <v>adatok eFt-ban</v>
      </c>
    </row>
    <row r="271" spans="2:8" ht="15" hidden="1">
      <c r="B271" s="804" t="s">
        <v>88</v>
      </c>
      <c r="C271" s="805"/>
      <c r="D271" s="806"/>
      <c r="E271" s="806"/>
      <c r="F271" s="812">
        <f>'Mérleg(éves)'!D189</f>
        <v>41274</v>
      </c>
      <c r="G271" s="812">
        <f>'Mérleg(éves)'!F189</f>
        <v>41639</v>
      </c>
      <c r="H271" s="812" t="s">
        <v>95</v>
      </c>
    </row>
    <row r="272" spans="2:8" ht="15.75" hidden="1" thickBot="1">
      <c r="B272" s="807"/>
      <c r="C272" s="808"/>
      <c r="D272" s="808"/>
      <c r="E272" s="808"/>
      <c r="F272" s="813"/>
      <c r="G272" s="813"/>
      <c r="H272" s="813"/>
    </row>
    <row r="273" spans="2:8" ht="15" hidden="1">
      <c r="B273" s="789" t="str">
        <f>'Mérleg(éves)'!C202</f>
        <v>Rövid lejáratú kölcsönök</v>
      </c>
      <c r="C273" s="790"/>
      <c r="D273" s="790"/>
      <c r="E273" s="791"/>
      <c r="F273" s="617">
        <f>+'Mérleg(éves)'!D202</f>
        <v>0</v>
      </c>
      <c r="G273" s="618">
        <f>+'Mérleg(éves)'!F202</f>
        <v>0</v>
      </c>
      <c r="H273" s="632" t="s">
        <v>651</v>
      </c>
    </row>
    <row r="274" spans="2:8" ht="30" customHeight="1" hidden="1">
      <c r="B274" s="820" t="s">
        <v>525</v>
      </c>
      <c r="C274" s="821"/>
      <c r="D274" s="821"/>
      <c r="E274" s="822"/>
      <c r="F274" s="617">
        <v>0</v>
      </c>
      <c r="G274" s="618">
        <f>+'Mérleg(éves)'!F203</f>
        <v>0</v>
      </c>
      <c r="H274" s="632" t="s">
        <v>651</v>
      </c>
    </row>
    <row r="275" spans="2:8" ht="15" hidden="1">
      <c r="B275" s="789" t="str">
        <f>'Mérleg(éves)'!C204</f>
        <v>Rövid lejáratú hitelek</v>
      </c>
      <c r="C275" s="790"/>
      <c r="D275" s="790"/>
      <c r="E275" s="791"/>
      <c r="F275" s="617">
        <v>0</v>
      </c>
      <c r="G275" s="618">
        <f>+'Mérleg(éves)'!F204</f>
        <v>0</v>
      </c>
      <c r="H275" s="632" t="s">
        <v>651</v>
      </c>
    </row>
    <row r="276" spans="2:8" ht="29.25" customHeight="1" hidden="1">
      <c r="B276" s="820" t="s">
        <v>526</v>
      </c>
      <c r="C276" s="821"/>
      <c r="D276" s="821"/>
      <c r="E276" s="822"/>
      <c r="F276" s="617">
        <v>0</v>
      </c>
      <c r="G276" s="618">
        <v>0</v>
      </c>
      <c r="H276" s="632" t="s">
        <v>651</v>
      </c>
    </row>
    <row r="277" spans="2:8" ht="15" hidden="1">
      <c r="B277" s="789" t="str">
        <f>'Mérleg(éves)'!C205</f>
        <v>Vevőtől kapott előlegek</v>
      </c>
      <c r="C277" s="790"/>
      <c r="D277" s="790"/>
      <c r="E277" s="791"/>
      <c r="F277" s="617">
        <v>0</v>
      </c>
      <c r="G277" s="618">
        <f>+'Mérleg(éves)'!F205</f>
        <v>0</v>
      </c>
      <c r="H277" s="632" t="s">
        <v>651</v>
      </c>
    </row>
    <row r="278" spans="2:8" ht="30.75" customHeight="1" hidden="1">
      <c r="B278" s="872" t="str">
        <f>'Mérleg(éves)'!C206</f>
        <v>Kötelezettségek áruszállításból és szolgáltatásból (szállítók)</v>
      </c>
      <c r="C278" s="873"/>
      <c r="D278" s="873"/>
      <c r="E278" s="874"/>
      <c r="F278" s="617">
        <f>+'Mérleg(éves)'!D206</f>
        <v>0</v>
      </c>
      <c r="G278" s="618">
        <f>+'Mérleg(éves)'!F206</f>
        <v>305</v>
      </c>
      <c r="H278" s="620" t="s">
        <v>651</v>
      </c>
    </row>
    <row r="279" spans="2:8" ht="18" customHeight="1" hidden="1">
      <c r="B279" s="789" t="str">
        <f>'Mérleg(éves)'!C207</f>
        <v>Váltótartozások</v>
      </c>
      <c r="C279" s="790"/>
      <c r="D279" s="790"/>
      <c r="E279" s="791"/>
      <c r="F279" s="617">
        <f>+'Mérleg(éves)'!D207</f>
        <v>0</v>
      </c>
      <c r="G279" s="618">
        <f>+'Mérleg(éves)'!F207</f>
        <v>0</v>
      </c>
      <c r="H279" s="632" t="s">
        <v>651</v>
      </c>
    </row>
    <row r="280" spans="2:8" ht="35.25" customHeight="1" hidden="1">
      <c r="B280" s="872" t="str">
        <f>'Mérleg(éves)'!C208</f>
        <v>Rövid lejáratú kötelezettségek kapcsolt váll-sal szemben</v>
      </c>
      <c r="C280" s="873"/>
      <c r="D280" s="873"/>
      <c r="E280" s="874"/>
      <c r="F280" s="617">
        <f>+'Mérleg(éves)'!D208</f>
        <v>0</v>
      </c>
      <c r="G280" s="618">
        <f>+'Mérleg(éves)'!F208</f>
        <v>0</v>
      </c>
      <c r="H280" s="620" t="s">
        <v>651</v>
      </c>
    </row>
    <row r="281" spans="2:8" ht="34.5" customHeight="1" hidden="1">
      <c r="B281" s="872" t="str">
        <f>'Mérleg(éves)'!C209</f>
        <v>Rövid lejáratú kötelezettségek egyéb rész. visz. lévő váll-sal sz.</v>
      </c>
      <c r="C281" s="873"/>
      <c r="D281" s="873"/>
      <c r="E281" s="874"/>
      <c r="F281" s="617">
        <f>+'Mérleg(éves)'!D209</f>
        <v>0</v>
      </c>
      <c r="G281" s="618">
        <f>+'Mérleg(éves)'!F209</f>
        <v>0</v>
      </c>
      <c r="H281" s="632" t="s">
        <v>651</v>
      </c>
    </row>
    <row r="282" spans="2:8" ht="15.75" hidden="1" thickBot="1">
      <c r="B282" s="789" t="str">
        <f>'Mérleg(éves)'!C210</f>
        <v>Egyéb rövid lejáratú kötelezettségek</v>
      </c>
      <c r="C282" s="790"/>
      <c r="D282" s="790"/>
      <c r="E282" s="791"/>
      <c r="F282" s="617">
        <f>+'Mérleg(éves)'!D210</f>
        <v>0</v>
      </c>
      <c r="G282" s="618">
        <f>+'Mérleg(éves)'!F210</f>
        <v>0</v>
      </c>
      <c r="H282" s="632" t="s">
        <v>651</v>
      </c>
    </row>
    <row r="283" spans="2:8" ht="15.75" hidden="1" thickBot="1">
      <c r="B283" s="801" t="s">
        <v>519</v>
      </c>
      <c r="C283" s="802"/>
      <c r="D283" s="802"/>
      <c r="E283" s="803"/>
      <c r="F283" s="619">
        <f>SUM(F273,F275,F277:F282)</f>
        <v>0</v>
      </c>
      <c r="G283" s="619">
        <f>SUM(G273,G275,G277:G282)</f>
        <v>305</v>
      </c>
      <c r="H283" s="622" t="e">
        <f>(G283-F283)/F283</f>
        <v>#DIV/0!</v>
      </c>
    </row>
    <row r="284" spans="2:8" ht="15" hidden="1">
      <c r="B284" s="616"/>
      <c r="C284" s="616"/>
      <c r="D284" s="616"/>
      <c r="E284" s="616"/>
      <c r="F284" s="612"/>
      <c r="G284" s="612"/>
      <c r="H284" s="612"/>
    </row>
    <row r="285" ht="15" hidden="1">
      <c r="B285" s="609" t="s">
        <v>520</v>
      </c>
    </row>
    <row r="286" ht="15" hidden="1"/>
    <row r="287" ht="15.75" hidden="1" thickBot="1">
      <c r="G287" s="613" t="str">
        <f>'Mérleg(éves)'!F188</f>
        <v>adatok eFt-ban</v>
      </c>
    </row>
    <row r="288" spans="2:8" ht="15" hidden="1">
      <c r="B288" s="804" t="s">
        <v>88</v>
      </c>
      <c r="C288" s="805"/>
      <c r="D288" s="806"/>
      <c r="E288" s="806"/>
      <c r="F288" s="812">
        <f>'Mérleg(éves)'!D189</f>
        <v>41274</v>
      </c>
      <c r="G288" s="812">
        <f>'Mérleg(éves)'!F189</f>
        <v>41639</v>
      </c>
      <c r="H288" s="812" t="s">
        <v>95</v>
      </c>
    </row>
    <row r="289" spans="2:8" ht="15.75" hidden="1" thickBot="1">
      <c r="B289" s="807"/>
      <c r="C289" s="808"/>
      <c r="D289" s="808"/>
      <c r="E289" s="808"/>
      <c r="F289" s="813"/>
      <c r="G289" s="813"/>
      <c r="H289" s="813"/>
    </row>
    <row r="290" spans="2:8" ht="15.75" hidden="1" thickBot="1">
      <c r="B290" s="885" t="s">
        <v>312</v>
      </c>
      <c r="C290" s="886"/>
      <c r="D290" s="886"/>
      <c r="E290" s="887"/>
      <c r="F290" s="618">
        <v>0</v>
      </c>
      <c r="G290" s="618">
        <v>0</v>
      </c>
      <c r="H290" s="622">
        <v>0</v>
      </c>
    </row>
    <row r="291" spans="2:8" ht="15.75" hidden="1" thickBot="1">
      <c r="B291" s="801" t="s">
        <v>521</v>
      </c>
      <c r="C291" s="802"/>
      <c r="D291" s="802"/>
      <c r="E291" s="803"/>
      <c r="F291" s="619">
        <v>0</v>
      </c>
      <c r="G291" s="619">
        <f>SUM(G290:G290)</f>
        <v>0</v>
      </c>
      <c r="H291" s="622">
        <v>0</v>
      </c>
    </row>
    <row r="292" spans="1:11" ht="15.75" thickBot="1">
      <c r="A292" s="652" t="s">
        <v>672</v>
      </c>
      <c r="B292" s="642" t="s">
        <v>522</v>
      </c>
      <c r="C292" s="642"/>
      <c r="D292" s="642"/>
      <c r="E292" s="642"/>
      <c r="F292" s="642"/>
      <c r="G292" s="642"/>
      <c r="H292" s="642"/>
      <c r="I292" s="642"/>
      <c r="J292" s="642"/>
      <c r="K292" s="642"/>
    </row>
    <row r="294" ht="15">
      <c r="B294" s="609" t="s">
        <v>85</v>
      </c>
    </row>
    <row r="296" ht="15.75" thickBot="1">
      <c r="G296" s="613" t="str">
        <f>'Mérleg(éves)'!F188</f>
        <v>adatok eFt-ban</v>
      </c>
    </row>
    <row r="297" spans="2:8" ht="15">
      <c r="B297" s="804" t="s">
        <v>88</v>
      </c>
      <c r="C297" s="805"/>
      <c r="D297" s="806"/>
      <c r="E297" s="806"/>
      <c r="F297" s="812">
        <f>'Mérleg(éves)'!D189</f>
        <v>41274</v>
      </c>
      <c r="G297" s="812">
        <f>'Mérleg(éves)'!F189</f>
        <v>41639</v>
      </c>
      <c r="H297" s="812" t="s">
        <v>95</v>
      </c>
    </row>
    <row r="298" spans="2:8" ht="15.75" thickBot="1">
      <c r="B298" s="807"/>
      <c r="C298" s="808"/>
      <c r="D298" s="808"/>
      <c r="E298" s="808"/>
      <c r="F298" s="813"/>
      <c r="G298" s="813"/>
      <c r="H298" s="813"/>
    </row>
    <row r="299" spans="2:8" ht="15">
      <c r="B299" s="789" t="str">
        <f>'Mérleg(éves)'!C212</f>
        <v>Bevételek passzív időbeli elhatárolása</v>
      </c>
      <c r="C299" s="790"/>
      <c r="D299" s="790"/>
      <c r="E299" s="791"/>
      <c r="F299" s="617">
        <v>0</v>
      </c>
      <c r="G299" s="618">
        <f>+'Mérleg(éves)'!F212</f>
        <v>0</v>
      </c>
      <c r="H299" s="632" t="s">
        <v>651</v>
      </c>
    </row>
    <row r="300" spans="2:8" ht="15">
      <c r="B300" s="820" t="str">
        <f>'Mérleg(éves)'!C213</f>
        <v>Költségek, ráfordítások passzív időbeli elhatárolása</v>
      </c>
      <c r="C300" s="821"/>
      <c r="D300" s="821"/>
      <c r="E300" s="822"/>
      <c r="F300" s="617">
        <f>+'Mérleg(éves)'!D213</f>
        <v>68485</v>
      </c>
      <c r="G300" s="618">
        <f>+'Mérleg(éves)'!F213</f>
        <v>75057</v>
      </c>
      <c r="H300" s="621">
        <f>(G300-F300)/F300</f>
        <v>0.09596261955172665</v>
      </c>
    </row>
    <row r="301" spans="2:8" ht="15.75" thickBot="1">
      <c r="B301" s="789" t="str">
        <f>'Mérleg(éves)'!C214</f>
        <v>Halasztott bevételek</v>
      </c>
      <c r="C301" s="790"/>
      <c r="D301" s="790"/>
      <c r="E301" s="791"/>
      <c r="F301" s="617">
        <f>+'Mérleg(éves)'!D214</f>
        <v>0</v>
      </c>
      <c r="G301" s="618">
        <f>+'Mérleg(éves)'!F214</f>
        <v>0</v>
      </c>
      <c r="H301" s="633" t="s">
        <v>651</v>
      </c>
    </row>
    <row r="302" spans="2:8" ht="15.75" thickBot="1">
      <c r="B302" s="801" t="s">
        <v>524</v>
      </c>
      <c r="C302" s="802"/>
      <c r="D302" s="802"/>
      <c r="E302" s="803"/>
      <c r="F302" s="619">
        <f>SUM(F299:F301)</f>
        <v>68485</v>
      </c>
      <c r="G302" s="619">
        <f>SUM(G299:G301)</f>
        <v>75057</v>
      </c>
      <c r="H302" s="622">
        <f>(G302-F302)/F302</f>
        <v>0.09596261955172665</v>
      </c>
    </row>
    <row r="304" spans="2:11" ht="32.25" customHeight="1">
      <c r="B304" s="823" t="s">
        <v>1286</v>
      </c>
      <c r="C304" s="823"/>
      <c r="D304" s="823"/>
      <c r="E304" s="823"/>
      <c r="F304" s="823"/>
      <c r="G304" s="823"/>
      <c r="H304" s="823"/>
      <c r="I304" s="823"/>
      <c r="J304" s="823"/>
      <c r="K304" s="638"/>
    </row>
    <row r="307" spans="1:11" ht="15.75" thickBot="1">
      <c r="A307" s="652" t="s">
        <v>527</v>
      </c>
      <c r="B307" s="642" t="s">
        <v>528</v>
      </c>
      <c r="C307" s="642"/>
      <c r="D307" s="642"/>
      <c r="E307" s="642"/>
      <c r="F307" s="642"/>
      <c r="G307" s="642"/>
      <c r="H307" s="642"/>
      <c r="I307" s="642"/>
      <c r="J307" s="642"/>
      <c r="K307" s="642"/>
    </row>
    <row r="309" ht="15" hidden="1">
      <c r="B309" s="609" t="s">
        <v>529</v>
      </c>
    </row>
    <row r="310" ht="15" hidden="1"/>
    <row r="311" ht="15.75" hidden="1" thickBot="1">
      <c r="G311" s="613" t="str">
        <f>'Eredmény(éves)'!F15</f>
        <v>adatok eFt-ban</v>
      </c>
    </row>
    <row r="312" spans="2:8" ht="15" hidden="1">
      <c r="B312" s="804" t="s">
        <v>88</v>
      </c>
      <c r="C312" s="805"/>
      <c r="D312" s="806"/>
      <c r="E312" s="806"/>
      <c r="F312" s="812" t="str">
        <f>'Eredmény(éves)'!D16</f>
        <v>2012.01.01.-2012.12.31.</v>
      </c>
      <c r="G312" s="812" t="str">
        <f>'Eredmény(éves)'!F16</f>
        <v>2013.01.01.-2013.12.31.</v>
      </c>
      <c r="H312" s="812" t="s">
        <v>95</v>
      </c>
    </row>
    <row r="313" spans="2:8" ht="15.75" hidden="1" thickBot="1">
      <c r="B313" s="807"/>
      <c r="C313" s="808"/>
      <c r="D313" s="808"/>
      <c r="E313" s="808"/>
      <c r="F313" s="813"/>
      <c r="G313" s="813"/>
      <c r="H313" s="813"/>
    </row>
    <row r="314" spans="2:8" ht="15" hidden="1">
      <c r="B314" s="789" t="str">
        <f>'Eredmény(éves)'!C19</f>
        <v>Belföldi értékesítés nettó árbevétele</v>
      </c>
      <c r="C314" s="790"/>
      <c r="D314" s="790"/>
      <c r="E314" s="791"/>
      <c r="F314" s="617">
        <f>+'Eredmény(éves)'!D19</f>
        <v>0</v>
      </c>
      <c r="G314" s="618">
        <v>0</v>
      </c>
      <c r="H314" s="621">
        <v>0</v>
      </c>
    </row>
    <row r="315" spans="2:8" ht="15.75" hidden="1" thickBot="1">
      <c r="B315" s="789" t="str">
        <f>'Eredmény(éves)'!C20</f>
        <v>Export értékesítés nettó árbevétele</v>
      </c>
      <c r="C315" s="790"/>
      <c r="D315" s="790"/>
      <c r="E315" s="791"/>
      <c r="F315" s="623">
        <f>+'Eredmény(éves)'!D20</f>
        <v>0</v>
      </c>
      <c r="G315" s="624">
        <f>+'Eredmény(éves)'!E20</f>
        <v>0</v>
      </c>
      <c r="H315" s="662">
        <v>0</v>
      </c>
    </row>
    <row r="316" spans="2:8" ht="15.75" hidden="1" thickBot="1">
      <c r="B316" s="801" t="s">
        <v>530</v>
      </c>
      <c r="C316" s="802"/>
      <c r="D316" s="802"/>
      <c r="E316" s="803"/>
      <c r="F316" s="619">
        <f>SUM(F314:F315)</f>
        <v>0</v>
      </c>
      <c r="G316" s="690">
        <f>SUM(G314:G315)</f>
        <v>0</v>
      </c>
      <c r="H316" s="691">
        <v>0</v>
      </c>
    </row>
    <row r="317" ht="15">
      <c r="B317" s="609" t="s">
        <v>399</v>
      </c>
    </row>
    <row r="319" spans="1:11" ht="15.75" thickBot="1">
      <c r="A319" s="652" t="s">
        <v>535</v>
      </c>
      <c r="B319" s="642" t="s">
        <v>531</v>
      </c>
      <c r="C319" s="642"/>
      <c r="D319" s="642"/>
      <c r="E319" s="642"/>
      <c r="F319" s="642"/>
      <c r="G319" s="642"/>
      <c r="H319" s="642"/>
      <c r="I319" s="642"/>
      <c r="J319" s="642"/>
      <c r="K319" s="642"/>
    </row>
    <row r="321" ht="15">
      <c r="B321" s="609" t="s">
        <v>543</v>
      </c>
    </row>
    <row r="323" ht="15.75" thickBot="1">
      <c r="G323" s="613" t="str">
        <f>'Eredmény(éves)'!F15</f>
        <v>adatok eFt-ban</v>
      </c>
    </row>
    <row r="324" spans="2:8" ht="21" customHeight="1">
      <c r="B324" s="804" t="s">
        <v>88</v>
      </c>
      <c r="C324" s="805"/>
      <c r="D324" s="806"/>
      <c r="E324" s="806"/>
      <c r="F324" s="812" t="str">
        <f>'Eredmény(éves)'!D16</f>
        <v>2012.01.01.-2012.12.31.</v>
      </c>
      <c r="G324" s="812" t="str">
        <f>'Eredmény(éves)'!F16</f>
        <v>2013.01.01.-2013.12.31.</v>
      </c>
      <c r="H324" s="814" t="s">
        <v>95</v>
      </c>
    </row>
    <row r="325" spans="2:8" ht="15.75" thickBot="1">
      <c r="B325" s="807"/>
      <c r="C325" s="808"/>
      <c r="D325" s="808"/>
      <c r="E325" s="808"/>
      <c r="F325" s="813"/>
      <c r="G325" s="813"/>
      <c r="H325" s="815"/>
    </row>
    <row r="326" spans="2:8" ht="15" hidden="1">
      <c r="B326" s="789" t="s">
        <v>654</v>
      </c>
      <c r="C326" s="790"/>
      <c r="D326" s="790"/>
      <c r="E326" s="791"/>
      <c r="F326" s="624">
        <v>0</v>
      </c>
      <c r="G326" s="624">
        <v>0</v>
      </c>
      <c r="H326" s="621" t="e">
        <f>+(G326-F326)/F326</f>
        <v>#DIV/0!</v>
      </c>
    </row>
    <row r="327" spans="2:8" ht="15.75" thickBot="1">
      <c r="B327" s="668" t="s">
        <v>390</v>
      </c>
      <c r="C327" s="669"/>
      <c r="D327" s="669"/>
      <c r="E327" s="670"/>
      <c r="F327" s="671">
        <v>12</v>
      </c>
      <c r="G327" s="671">
        <v>12</v>
      </c>
      <c r="H327" s="620">
        <f>(G327-F327)/F327</f>
        <v>0</v>
      </c>
    </row>
    <row r="328" spans="2:8" ht="15.75" thickBot="1">
      <c r="B328" s="801" t="s">
        <v>532</v>
      </c>
      <c r="C328" s="802"/>
      <c r="D328" s="802"/>
      <c r="E328" s="803"/>
      <c r="F328" s="619">
        <f>SUM(F326:F327)</f>
        <v>12</v>
      </c>
      <c r="G328" s="690">
        <f>SUM(G326:G327)</f>
        <v>12</v>
      </c>
      <c r="H328" s="622">
        <f>(G328-F328)/F328</f>
        <v>0</v>
      </c>
    </row>
    <row r="330" spans="2:8" ht="15">
      <c r="B330" s="609" t="s">
        <v>533</v>
      </c>
      <c r="H330" s="718"/>
    </row>
    <row r="331" spans="7:8" ht="15.75" thickBot="1">
      <c r="G331" s="609" t="s">
        <v>641</v>
      </c>
      <c r="H331" s="718"/>
    </row>
    <row r="332" spans="2:8" ht="19.5" customHeight="1">
      <c r="B332" s="804" t="s">
        <v>88</v>
      </c>
      <c r="C332" s="805"/>
      <c r="D332" s="806"/>
      <c r="E332" s="806"/>
      <c r="F332" s="812" t="str">
        <f>'Eredmény(éves)'!D16</f>
        <v>2012.01.01.-2012.12.31.</v>
      </c>
      <c r="G332" s="812" t="str">
        <f>'Eredmény(éves)'!F16</f>
        <v>2013.01.01.-2013.12.31.</v>
      </c>
      <c r="H332" s="797" t="s">
        <v>95</v>
      </c>
    </row>
    <row r="333" spans="2:8" ht="15.75" thickBot="1">
      <c r="B333" s="807"/>
      <c r="C333" s="808"/>
      <c r="D333" s="808"/>
      <c r="E333" s="808"/>
      <c r="F333" s="813"/>
      <c r="G333" s="813"/>
      <c r="H333" s="798"/>
    </row>
    <row r="334" spans="2:8" ht="15" hidden="1">
      <c r="B334" s="885" t="s">
        <v>391</v>
      </c>
      <c r="C334" s="886"/>
      <c r="D334" s="886"/>
      <c r="E334" s="887"/>
      <c r="F334" s="618">
        <v>0</v>
      </c>
      <c r="G334" s="618">
        <v>0</v>
      </c>
      <c r="H334" s="720" t="e">
        <f>+(G334-F334)/F334</f>
        <v>#DIV/0!</v>
      </c>
    </row>
    <row r="335" spans="2:8" ht="15.75" thickBot="1">
      <c r="B335" s="668" t="s">
        <v>387</v>
      </c>
      <c r="C335" s="669"/>
      <c r="D335" s="669"/>
      <c r="E335" s="670"/>
      <c r="F335" s="671">
        <v>0</v>
      </c>
      <c r="G335" s="671">
        <f>'[3]Eredménykimutatás'!$F$39</f>
        <v>159.059</v>
      </c>
      <c r="H335" s="633" t="s">
        <v>651</v>
      </c>
    </row>
    <row r="336" spans="2:8" ht="15.75" thickBot="1">
      <c r="B336" s="801" t="s">
        <v>534</v>
      </c>
      <c r="C336" s="802"/>
      <c r="D336" s="802"/>
      <c r="E336" s="803"/>
      <c r="F336" s="619">
        <f>SUM(F334:F335)</f>
        <v>0</v>
      </c>
      <c r="G336" s="690">
        <f>SUM(G334:G335)</f>
        <v>159.059</v>
      </c>
      <c r="H336" s="741" t="s">
        <v>651</v>
      </c>
    </row>
    <row r="339" spans="1:11" ht="15.75" thickBot="1">
      <c r="A339" s="652" t="s">
        <v>536</v>
      </c>
      <c r="B339" s="642" t="s">
        <v>655</v>
      </c>
      <c r="C339" s="642"/>
      <c r="D339" s="642"/>
      <c r="E339" s="642"/>
      <c r="F339" s="642"/>
      <c r="G339" s="642"/>
      <c r="H339" s="642"/>
      <c r="I339" s="642"/>
      <c r="J339" s="642"/>
      <c r="K339" s="642"/>
    </row>
    <row r="341" ht="15">
      <c r="B341" s="609" t="s">
        <v>656</v>
      </c>
    </row>
    <row r="343" ht="15.75" thickBot="1">
      <c r="G343" s="613" t="str">
        <f>'Eredmény(éves)'!F15</f>
        <v>adatok eFt-ban</v>
      </c>
    </row>
    <row r="344" spans="2:8" ht="23.25" customHeight="1">
      <c r="B344" s="804" t="s">
        <v>88</v>
      </c>
      <c r="C344" s="805"/>
      <c r="D344" s="806"/>
      <c r="E344" s="806"/>
      <c r="F344" s="812" t="str">
        <f>'Eredmény(éves)'!D16</f>
        <v>2012.01.01.-2012.12.31.</v>
      </c>
      <c r="G344" s="812" t="str">
        <f>'Eredmény(éves)'!F16</f>
        <v>2013.01.01.-2013.12.31.</v>
      </c>
      <c r="H344" s="797" t="s">
        <v>95</v>
      </c>
    </row>
    <row r="345" spans="2:8" ht="15.75" thickBot="1">
      <c r="B345" s="807"/>
      <c r="C345" s="808"/>
      <c r="D345" s="808"/>
      <c r="E345" s="808"/>
      <c r="F345" s="813"/>
      <c r="G345" s="813"/>
      <c r="H345" s="798"/>
    </row>
    <row r="346" spans="2:8" ht="15.75" thickBot="1">
      <c r="B346" s="789" t="s">
        <v>657</v>
      </c>
      <c r="C346" s="790"/>
      <c r="D346" s="790"/>
      <c r="E346" s="791"/>
      <c r="F346" s="618">
        <v>1</v>
      </c>
      <c r="G346" s="618">
        <v>1</v>
      </c>
      <c r="H346" s="620">
        <f>(G346-F346)/F346</f>
        <v>0</v>
      </c>
    </row>
    <row r="347" spans="2:8" ht="15.75" thickBot="1">
      <c r="B347" s="801" t="s">
        <v>401</v>
      </c>
      <c r="C347" s="802"/>
      <c r="D347" s="802"/>
      <c r="E347" s="803"/>
      <c r="F347" s="615">
        <f>SUM(F346:F346)</f>
        <v>1</v>
      </c>
      <c r="G347" s="692">
        <f>SUM(G346:G346)</f>
        <v>1</v>
      </c>
      <c r="H347" s="622">
        <f>(G347-F347)/F347</f>
        <v>0</v>
      </c>
    </row>
    <row r="349" ht="15">
      <c r="B349" s="609" t="s">
        <v>658</v>
      </c>
    </row>
    <row r="351" ht="15.75" thickBot="1">
      <c r="G351" s="613" t="str">
        <f>'Eredmény(éves)'!F15</f>
        <v>adatok eFt-ban</v>
      </c>
    </row>
    <row r="352" spans="2:8" ht="21" customHeight="1">
      <c r="B352" s="804" t="s">
        <v>88</v>
      </c>
      <c r="C352" s="805"/>
      <c r="D352" s="806"/>
      <c r="E352" s="806"/>
      <c r="F352" s="812" t="str">
        <f>'Eredmény(éves)'!D16</f>
        <v>2012.01.01.-2012.12.31.</v>
      </c>
      <c r="G352" s="812" t="str">
        <f>'Eredmény(éves)'!F16</f>
        <v>2013.01.01.-2013.12.31.</v>
      </c>
      <c r="H352" s="812" t="s">
        <v>95</v>
      </c>
    </row>
    <row r="353" spans="2:8" ht="15.75" thickBot="1">
      <c r="B353" s="807"/>
      <c r="C353" s="808"/>
      <c r="D353" s="808"/>
      <c r="E353" s="808"/>
      <c r="F353" s="813"/>
      <c r="G353" s="813"/>
      <c r="H353" s="813"/>
    </row>
    <row r="354" spans="2:8" ht="15.75" thickBot="1">
      <c r="B354" s="789" t="s">
        <v>659</v>
      </c>
      <c r="C354" s="790"/>
      <c r="D354" s="790"/>
      <c r="E354" s="791"/>
      <c r="F354" s="618">
        <f>+'Eredmény(éves)'!D91</f>
        <v>11343</v>
      </c>
      <c r="G354" s="618">
        <f>+'Eredmény(éves)'!F91</f>
        <v>6485</v>
      </c>
      <c r="H354" s="620">
        <f>(G354-F354)/F354</f>
        <v>-0.42828175967557086</v>
      </c>
    </row>
    <row r="355" spans="2:8" ht="15.75" thickBot="1">
      <c r="B355" s="801" t="s">
        <v>400</v>
      </c>
      <c r="C355" s="802"/>
      <c r="D355" s="802"/>
      <c r="E355" s="803"/>
      <c r="F355" s="619">
        <f>SUM(F354:F354)</f>
        <v>11343</v>
      </c>
      <c r="G355" s="619">
        <f>SUM(G354:G354)</f>
        <v>6485</v>
      </c>
      <c r="H355" s="622">
        <f>(G355-F355)/F355</f>
        <v>-0.42828175967557086</v>
      </c>
    </row>
    <row r="358" spans="1:11" ht="15.75" thickBot="1">
      <c r="A358" s="652" t="s">
        <v>540</v>
      </c>
      <c r="B358" s="642" t="s">
        <v>537</v>
      </c>
      <c r="C358" s="642"/>
      <c r="D358" s="642"/>
      <c r="E358" s="642"/>
      <c r="F358" s="642"/>
      <c r="G358" s="642"/>
      <c r="H358" s="642"/>
      <c r="I358" s="642"/>
      <c r="J358" s="642"/>
      <c r="K358" s="642"/>
    </row>
    <row r="360" ht="15">
      <c r="B360" s="609" t="s">
        <v>539</v>
      </c>
    </row>
    <row r="362" spans="1:11" ht="15.75" thickBot="1">
      <c r="A362" s="652" t="s">
        <v>542</v>
      </c>
      <c r="B362" s="642" t="s">
        <v>541</v>
      </c>
      <c r="C362" s="642"/>
      <c r="D362" s="642"/>
      <c r="E362" s="642"/>
      <c r="F362" s="642"/>
      <c r="G362" s="642"/>
      <c r="H362" s="642"/>
      <c r="I362" s="642"/>
      <c r="J362" s="642"/>
      <c r="K362" s="642"/>
    </row>
    <row r="364" ht="15">
      <c r="B364" s="609" t="s">
        <v>551</v>
      </c>
    </row>
    <row r="366" spans="1:11" ht="15.75" thickBot="1">
      <c r="A366" s="652" t="s">
        <v>544</v>
      </c>
      <c r="B366" s="642" t="s">
        <v>546</v>
      </c>
      <c r="C366" s="642"/>
      <c r="D366" s="642"/>
      <c r="E366" s="642"/>
      <c r="F366" s="642"/>
      <c r="G366" s="642"/>
      <c r="H366" s="642"/>
      <c r="I366" s="642"/>
      <c r="J366" s="642"/>
      <c r="K366" s="642"/>
    </row>
    <row r="368" ht="15">
      <c r="B368" s="609" t="s">
        <v>552</v>
      </c>
    </row>
    <row r="370" ht="15.75" thickBot="1">
      <c r="F370" s="613" t="str">
        <f>'Eredmény(éves)'!F15</f>
        <v>adatok eFt-ban</v>
      </c>
    </row>
    <row r="371" spans="2:6" ht="15">
      <c r="B371" s="804" t="s">
        <v>88</v>
      </c>
      <c r="C371" s="805"/>
      <c r="D371" s="806"/>
      <c r="E371" s="806"/>
      <c r="F371" s="812">
        <f>'Mérleg(éves)'!F189</f>
        <v>41639</v>
      </c>
    </row>
    <row r="372" spans="2:6" ht="15.75" thickBot="1">
      <c r="B372" s="807"/>
      <c r="C372" s="808"/>
      <c r="D372" s="808"/>
      <c r="E372" s="808"/>
      <c r="F372" s="813"/>
    </row>
    <row r="373" spans="2:6" ht="15">
      <c r="B373" s="789" t="s">
        <v>553</v>
      </c>
      <c r="C373" s="790"/>
      <c r="D373" s="790"/>
      <c r="E373" s="791"/>
      <c r="F373" s="635">
        <f>+'Eredmény(éves)'!F100</f>
        <v>-7868</v>
      </c>
    </row>
    <row r="374" spans="2:6" ht="15">
      <c r="B374" s="816" t="s">
        <v>554</v>
      </c>
      <c r="C374" s="817"/>
      <c r="D374" s="817"/>
      <c r="E374" s="818"/>
      <c r="F374" s="636"/>
    </row>
    <row r="375" spans="2:6" ht="30" customHeight="1">
      <c r="B375" s="875" t="s">
        <v>313</v>
      </c>
      <c r="C375" s="876"/>
      <c r="D375" s="876"/>
      <c r="E375" s="877"/>
      <c r="F375" s="636">
        <v>6485</v>
      </c>
    </row>
    <row r="376" spans="2:6" ht="15">
      <c r="B376" s="816"/>
      <c r="C376" s="817"/>
      <c r="D376" s="817"/>
      <c r="E376" s="818"/>
      <c r="F376" s="636"/>
    </row>
    <row r="377" spans="2:6" ht="15">
      <c r="B377" s="816"/>
      <c r="C377" s="817"/>
      <c r="D377" s="817"/>
      <c r="E377" s="818"/>
      <c r="F377" s="636"/>
    </row>
    <row r="378" spans="2:6" ht="15">
      <c r="B378" s="816" t="s">
        <v>557</v>
      </c>
      <c r="C378" s="817"/>
      <c r="D378" s="817"/>
      <c r="E378" s="818"/>
      <c r="F378" s="636">
        <f>SUM(F375:F377)</f>
        <v>6485</v>
      </c>
    </row>
    <row r="379" spans="2:6" ht="15">
      <c r="B379" s="816"/>
      <c r="C379" s="817"/>
      <c r="D379" s="817"/>
      <c r="E379" s="818"/>
      <c r="F379" s="636"/>
    </row>
    <row r="380" spans="2:6" ht="15">
      <c r="B380" s="816" t="s">
        <v>555</v>
      </c>
      <c r="C380" s="817"/>
      <c r="D380" s="817"/>
      <c r="E380" s="818"/>
      <c r="F380" s="636"/>
    </row>
    <row r="381" spans="2:6" ht="15">
      <c r="B381" s="816"/>
      <c r="C381" s="817"/>
      <c r="D381" s="817"/>
      <c r="E381" s="818"/>
      <c r="F381" s="636"/>
    </row>
    <row r="382" spans="2:6" ht="15">
      <c r="B382" s="816"/>
      <c r="C382" s="817"/>
      <c r="D382" s="817"/>
      <c r="E382" s="818"/>
      <c r="F382" s="636"/>
    </row>
    <row r="383" spans="2:6" ht="15">
      <c r="B383" s="816"/>
      <c r="C383" s="817"/>
      <c r="D383" s="817"/>
      <c r="E383" s="818"/>
      <c r="F383" s="636"/>
    </row>
    <row r="384" spans="2:6" ht="15">
      <c r="B384" s="816" t="s">
        <v>556</v>
      </c>
      <c r="C384" s="817"/>
      <c r="D384" s="817"/>
      <c r="E384" s="818"/>
      <c r="F384" s="636">
        <f>SUM(F381:F383)</f>
        <v>0</v>
      </c>
    </row>
    <row r="385" spans="2:6" ht="15">
      <c r="B385" s="816" t="s">
        <v>558</v>
      </c>
      <c r="C385" s="817"/>
      <c r="D385" s="817"/>
      <c r="E385" s="818"/>
      <c r="F385" s="636">
        <f>F373+F378-F384</f>
        <v>-1383</v>
      </c>
    </row>
    <row r="386" spans="2:6" ht="15.75" thickBot="1">
      <c r="B386" s="816" t="s">
        <v>559</v>
      </c>
      <c r="C386" s="817"/>
      <c r="D386" s="817"/>
      <c r="E386" s="818"/>
      <c r="F386" s="636">
        <f>+'Eredmény(éves)'!F101</f>
        <v>0</v>
      </c>
    </row>
    <row r="387" spans="2:6" ht="15.75" thickBot="1">
      <c r="B387" s="879" t="s">
        <v>560</v>
      </c>
      <c r="C387" s="880"/>
      <c r="D387" s="880"/>
      <c r="E387" s="881"/>
      <c r="F387" s="634">
        <f>F385-F386</f>
        <v>-1383</v>
      </c>
    </row>
    <row r="389" spans="1:11" ht="15.75" thickBot="1">
      <c r="A389" s="652" t="s">
        <v>561</v>
      </c>
      <c r="B389" s="642" t="s">
        <v>545</v>
      </c>
      <c r="C389" s="642"/>
      <c r="D389" s="642"/>
      <c r="E389" s="642"/>
      <c r="F389" s="642"/>
      <c r="G389" s="642"/>
      <c r="H389" s="642"/>
      <c r="I389" s="642"/>
      <c r="J389" s="642"/>
      <c r="K389" s="642"/>
    </row>
    <row r="391" spans="2:11" ht="15">
      <c r="B391" s="849" t="s">
        <v>426</v>
      </c>
      <c r="C391" s="849"/>
      <c r="D391" s="849"/>
      <c r="E391" s="849"/>
      <c r="F391" s="849"/>
      <c r="G391" s="849"/>
      <c r="H391" s="849"/>
      <c r="I391" s="849"/>
      <c r="J391" s="849"/>
      <c r="K391" s="849"/>
    </row>
    <row r="392" spans="2:11" ht="15">
      <c r="B392" s="849" t="s">
        <v>427</v>
      </c>
      <c r="C392" s="849"/>
      <c r="D392" s="849"/>
      <c r="E392" s="849"/>
      <c r="F392" s="849"/>
      <c r="G392" s="849"/>
      <c r="H392" s="849"/>
      <c r="I392" s="849"/>
      <c r="J392" s="849"/>
      <c r="K392" s="849"/>
    </row>
    <row r="393" spans="2:11" ht="15">
      <c r="B393" s="849" t="s">
        <v>428</v>
      </c>
      <c r="C393" s="849"/>
      <c r="D393" s="849"/>
      <c r="E393" s="849"/>
      <c r="F393" s="849"/>
      <c r="G393" s="849"/>
      <c r="H393" s="849"/>
      <c r="I393" s="849"/>
      <c r="J393" s="849"/>
      <c r="K393" s="849"/>
    </row>
    <row r="394" spans="2:11" ht="18" customHeight="1">
      <c r="B394" s="849" t="s">
        <v>631</v>
      </c>
      <c r="C394" s="849"/>
      <c r="D394" s="849"/>
      <c r="E394" s="849"/>
      <c r="F394" s="849"/>
      <c r="G394" s="849"/>
      <c r="H394" s="849"/>
      <c r="I394" s="849"/>
      <c r="J394" s="849"/>
      <c r="K394" s="849"/>
    </row>
    <row r="395" spans="2:11" ht="36" customHeight="1" hidden="1">
      <c r="B395" s="849" t="s">
        <v>632</v>
      </c>
      <c r="C395" s="849"/>
      <c r="D395" s="849"/>
      <c r="E395" s="849"/>
      <c r="F395" s="849"/>
      <c r="G395" s="849"/>
      <c r="H395" s="849"/>
      <c r="I395" s="849"/>
      <c r="J395" s="849"/>
      <c r="K395" s="637"/>
    </row>
    <row r="396" ht="15">
      <c r="B396" s="609" t="s">
        <v>1283</v>
      </c>
    </row>
    <row r="397" spans="6:7" ht="15">
      <c r="F397" s="613"/>
      <c r="G397" s="613"/>
    </row>
    <row r="398" spans="2:10" ht="15" customHeight="1" hidden="1">
      <c r="B398" s="804" t="s">
        <v>88</v>
      </c>
      <c r="C398" s="805"/>
      <c r="D398" s="806"/>
      <c r="E398" s="806"/>
      <c r="F398" s="812" t="s">
        <v>633</v>
      </c>
      <c r="G398" s="812" t="s">
        <v>749</v>
      </c>
      <c r="H398" s="812" t="s">
        <v>750</v>
      </c>
      <c r="I398" s="812" t="s">
        <v>634</v>
      </c>
      <c r="J398" s="610"/>
    </row>
    <row r="399" spans="2:10" ht="46.5" customHeight="1" hidden="1" thickBot="1">
      <c r="B399" s="807"/>
      <c r="C399" s="808"/>
      <c r="D399" s="808"/>
      <c r="E399" s="808"/>
      <c r="F399" s="813"/>
      <c r="G399" s="813"/>
      <c r="H399" s="813"/>
      <c r="I399" s="813"/>
      <c r="J399" s="611"/>
    </row>
    <row r="400" spans="2:10" ht="15" customHeight="1" hidden="1">
      <c r="B400" s="789" t="s">
        <v>635</v>
      </c>
      <c r="C400" s="790"/>
      <c r="D400" s="790"/>
      <c r="E400" s="791"/>
      <c r="F400" s="672">
        <v>0</v>
      </c>
      <c r="G400" s="617">
        <v>0</v>
      </c>
      <c r="H400" s="617">
        <v>0</v>
      </c>
      <c r="I400" s="617">
        <v>0</v>
      </c>
      <c r="J400" s="614"/>
    </row>
    <row r="401" spans="2:10" ht="15.75" customHeight="1" hidden="1" thickBot="1">
      <c r="B401" s="789" t="s">
        <v>636</v>
      </c>
      <c r="C401" s="790"/>
      <c r="D401" s="790"/>
      <c r="E401" s="791"/>
      <c r="F401" s="672">
        <v>0</v>
      </c>
      <c r="G401" s="617">
        <v>0</v>
      </c>
      <c r="H401" s="617">
        <v>0</v>
      </c>
      <c r="I401" s="617">
        <v>0</v>
      </c>
      <c r="J401" s="614"/>
    </row>
    <row r="402" spans="2:10" ht="15.75" customHeight="1" hidden="1" thickBot="1">
      <c r="B402" s="801" t="s">
        <v>637</v>
      </c>
      <c r="C402" s="802"/>
      <c r="D402" s="802"/>
      <c r="E402" s="803"/>
      <c r="F402" s="615">
        <f>SUM(F400:F401)</f>
        <v>0</v>
      </c>
      <c r="G402" s="619">
        <f>SUM(G400:G401)</f>
        <v>0</v>
      </c>
      <c r="H402" s="619">
        <f>SUM(H400:H401)</f>
        <v>0</v>
      </c>
      <c r="I402" s="619">
        <f>SUM(I400:I401)</f>
        <v>0</v>
      </c>
      <c r="J402" s="612"/>
    </row>
    <row r="404" spans="1:11" ht="15.75" thickBot="1">
      <c r="A404" s="652" t="s">
        <v>638</v>
      </c>
      <c r="B404" s="642" t="s">
        <v>639</v>
      </c>
      <c r="C404" s="642"/>
      <c r="D404" s="642"/>
      <c r="E404" s="642"/>
      <c r="F404" s="642"/>
      <c r="G404" s="642"/>
      <c r="H404" s="642"/>
      <c r="I404" s="642"/>
      <c r="J404" s="642"/>
      <c r="K404" s="642"/>
    </row>
    <row r="406" spans="2:11" ht="39" customHeight="1">
      <c r="B406" s="792" t="s">
        <v>640</v>
      </c>
      <c r="C406" s="792"/>
      <c r="D406" s="792"/>
      <c r="E406" s="792"/>
      <c r="F406" s="792"/>
      <c r="G406" s="792"/>
      <c r="H406" s="792"/>
      <c r="I406" s="792"/>
      <c r="J406" s="792"/>
      <c r="K406" s="792"/>
    </row>
    <row r="409" ht="15.75" thickBot="1">
      <c r="G409" s="613"/>
    </row>
    <row r="410" spans="2:8" ht="15">
      <c r="B410" s="804" t="s">
        <v>88</v>
      </c>
      <c r="C410" s="805"/>
      <c r="D410" s="806"/>
      <c r="E410" s="806"/>
      <c r="F410" s="812">
        <f>'Mérleg(éves)'!D189</f>
        <v>41274</v>
      </c>
      <c r="G410" s="812">
        <f>'Mérleg(éves)'!F189</f>
        <v>41639</v>
      </c>
      <c r="H410" s="812" t="s">
        <v>95</v>
      </c>
    </row>
    <row r="411" spans="2:8" ht="15.75" thickBot="1">
      <c r="B411" s="882"/>
      <c r="C411" s="883"/>
      <c r="D411" s="883"/>
      <c r="E411" s="883"/>
      <c r="F411" s="878"/>
      <c r="G411" s="878"/>
      <c r="H411" s="878"/>
    </row>
    <row r="412" spans="2:8" ht="31.5" customHeight="1">
      <c r="B412" s="888" t="s">
        <v>660</v>
      </c>
      <c r="C412" s="889"/>
      <c r="D412" s="889"/>
      <c r="E412" s="889"/>
      <c r="F412" s="742">
        <f>'Mérleg(éves)'!D27/'Mérleg(éves)'!D103</f>
        <v>0</v>
      </c>
      <c r="G412" s="742">
        <f>'Mérleg(éves)'!F27/'Mérleg(éves)'!F103</f>
        <v>0</v>
      </c>
      <c r="H412" s="743" t="s">
        <v>651</v>
      </c>
    </row>
    <row r="413" spans="2:8" ht="36" customHeight="1">
      <c r="B413" s="831" t="s">
        <v>661</v>
      </c>
      <c r="C413" s="832"/>
      <c r="D413" s="832"/>
      <c r="E413" s="832"/>
      <c r="F413" s="673">
        <f>'Mérleg(éves)'!D76/'Mérleg(éves)'!D103</f>
        <v>0.8103371875240025</v>
      </c>
      <c r="G413" s="673">
        <f>'Mérleg(éves)'!F76/'Mérleg(éves)'!F103</f>
        <v>0.8096593435915681</v>
      </c>
      <c r="H413" s="621">
        <f aca="true" t="shared" si="0" ref="H413:H420">(G413-F413)/F413</f>
        <v>-0.000836496143667775</v>
      </c>
    </row>
    <row r="414" spans="2:8" ht="33.75" customHeight="1">
      <c r="B414" s="884" t="s">
        <v>662</v>
      </c>
      <c r="C414" s="817"/>
      <c r="D414" s="817"/>
      <c r="E414" s="817"/>
      <c r="F414" s="673">
        <f>'Mérleg(éves)'!D134/'Mérleg(éves)'!D216</f>
        <v>-0.021134041937218247</v>
      </c>
      <c r="G414" s="673">
        <f>'Mérleg(éves)'!F134/'Mérleg(éves)'!F216</f>
        <v>0.060078863885677014</v>
      </c>
      <c r="H414" s="621">
        <f t="shared" si="0"/>
        <v>-3.8427531309036875</v>
      </c>
    </row>
    <row r="415" spans="2:8" ht="33" customHeight="1">
      <c r="B415" s="831" t="s">
        <v>664</v>
      </c>
      <c r="C415" s="832"/>
      <c r="D415" s="832"/>
      <c r="E415" s="832"/>
      <c r="F415" s="673">
        <f>'Mérleg(éves)'!D147/'Mérleg(éves)'!D216</f>
        <v>0.6165031048194124</v>
      </c>
      <c r="G415" s="673">
        <f>'Mérleg(éves)'!F147/'Mérleg(éves)'!F216</f>
        <v>0.4948619882000652</v>
      </c>
      <c r="H415" s="621">
        <f t="shared" si="0"/>
        <v>-0.1973081979124478</v>
      </c>
    </row>
    <row r="416" spans="2:8" ht="63.75" customHeight="1">
      <c r="B416" s="831" t="s">
        <v>316</v>
      </c>
      <c r="C416" s="832"/>
      <c r="D416" s="832"/>
      <c r="E416" s="832"/>
      <c r="F416" s="716" t="s">
        <v>651</v>
      </c>
      <c r="G416" s="673">
        <f>(('Mérleg(éves)'!F84+'Mérleg(éves)'!F90+'Mérleg(éves)'!F95)/'Mérleg(éves)'!F201)</f>
        <v>1.1672131147540983</v>
      </c>
      <c r="H416" s="633" t="s">
        <v>651</v>
      </c>
    </row>
    <row r="417" spans="2:8" ht="30.75" customHeight="1">
      <c r="B417" s="831" t="s">
        <v>665</v>
      </c>
      <c r="C417" s="832"/>
      <c r="D417" s="832"/>
      <c r="E417" s="832"/>
      <c r="F417" s="716" t="s">
        <v>651</v>
      </c>
      <c r="G417" s="716">
        <f>('Mérleg(éves)'!F95/'Mérleg(éves)'!F201)</f>
        <v>0.5606557377049181</v>
      </c>
      <c r="H417" s="633" t="s">
        <v>651</v>
      </c>
    </row>
    <row r="418" spans="2:8" ht="32.25" customHeight="1">
      <c r="B418" s="831" t="s">
        <v>666</v>
      </c>
      <c r="C418" s="832"/>
      <c r="D418" s="832"/>
      <c r="E418" s="832"/>
      <c r="F418" s="673">
        <f>('Eredmény(éves)'!D100/('Eredmény(éves)'!D21+'Eredmény(éves)'!D25+'Eredmény(éves)'!D87+'Eredmény(éves)'!D97))</f>
        <v>-1024.3076923076924</v>
      </c>
      <c r="G418" s="673">
        <f>('Eredmény(éves)'!F100/('Eredmény(éves)'!F21+'Eredmény(éves)'!F25+'Eredmény(éves)'!F87+'Eredmény(éves)'!F97))</f>
        <v>-605.2307692307693</v>
      </c>
      <c r="H418" s="621">
        <f t="shared" si="0"/>
        <v>-0.4091318714328627</v>
      </c>
    </row>
    <row r="419" spans="2:8" ht="32.25" customHeight="1">
      <c r="B419" s="831" t="s">
        <v>667</v>
      </c>
      <c r="C419" s="832"/>
      <c r="D419" s="832"/>
      <c r="E419" s="832"/>
      <c r="F419" s="673">
        <f>'Eredmény(éves)'!D100/'Mérleg(éves)'!D216</f>
        <v>-0.07867511949566625</v>
      </c>
      <c r="G419" s="673">
        <f>'Eredmény(éves)'!F100/'Mérleg(éves)'!F216</f>
        <v>-0.046654214474191345</v>
      </c>
      <c r="H419" s="621">
        <f t="shared" si="0"/>
        <v>-0.40700166999096515</v>
      </c>
    </row>
    <row r="420" spans="2:8" ht="43.5" customHeight="1" thickBot="1">
      <c r="B420" s="833" t="s">
        <v>668</v>
      </c>
      <c r="C420" s="834"/>
      <c r="D420" s="834"/>
      <c r="E420" s="834"/>
      <c r="F420" s="674">
        <f>'Eredmény(éves)'!D100/'Mérleg(éves)'!D134</f>
        <v>3.722672630696114</v>
      </c>
      <c r="G420" s="674">
        <f>'Eredmény(éves)'!F100/'Mérleg(éves)'!F134</f>
        <v>-0.7765495459928938</v>
      </c>
      <c r="H420" s="675">
        <f t="shared" si="0"/>
        <v>-1.208600009463546</v>
      </c>
    </row>
  </sheetData>
  <sheetProtection/>
  <mergeCells count="298">
    <mergeCell ref="F410:F411"/>
    <mergeCell ref="B419:E419"/>
    <mergeCell ref="B179:E179"/>
    <mergeCell ref="B290:E290"/>
    <mergeCell ref="B334:E334"/>
    <mergeCell ref="B304:J304"/>
    <mergeCell ref="B291:E291"/>
    <mergeCell ref="B412:E412"/>
    <mergeCell ref="B413:E413"/>
    <mergeCell ref="B391:K391"/>
    <mergeCell ref="B394:K394"/>
    <mergeCell ref="B379:E379"/>
    <mergeCell ref="B380:E380"/>
    <mergeCell ref="B420:E420"/>
    <mergeCell ref="B415:E415"/>
    <mergeCell ref="B416:E416"/>
    <mergeCell ref="B417:E417"/>
    <mergeCell ref="B418:E418"/>
    <mergeCell ref="B414:E414"/>
    <mergeCell ref="F398:F399"/>
    <mergeCell ref="H410:H411"/>
    <mergeCell ref="B406:K406"/>
    <mergeCell ref="B410:E411"/>
    <mergeCell ref="H297:H298"/>
    <mergeCell ref="B402:E402"/>
    <mergeCell ref="B400:E400"/>
    <mergeCell ref="B401:E401"/>
    <mergeCell ref="B392:K392"/>
    <mergeCell ref="B393:K393"/>
    <mergeCell ref="B385:E385"/>
    <mergeCell ref="B383:E383"/>
    <mergeCell ref="B384:E384"/>
    <mergeCell ref="B386:E386"/>
    <mergeCell ref="G410:G411"/>
    <mergeCell ref="B395:J395"/>
    <mergeCell ref="I398:I399"/>
    <mergeCell ref="G398:G399"/>
    <mergeCell ref="H398:H399"/>
    <mergeCell ref="B398:E399"/>
    <mergeCell ref="B387:E387"/>
    <mergeCell ref="B371:E372"/>
    <mergeCell ref="F371:F372"/>
    <mergeCell ref="B373:E373"/>
    <mergeCell ref="B382:E382"/>
    <mergeCell ref="B374:E374"/>
    <mergeCell ref="B375:E375"/>
    <mergeCell ref="B376:E376"/>
    <mergeCell ref="B381:E381"/>
    <mergeCell ref="B378:E378"/>
    <mergeCell ref="B299:E299"/>
    <mergeCell ref="B300:E300"/>
    <mergeCell ref="B355:E355"/>
    <mergeCell ref="B344:E345"/>
    <mergeCell ref="B352:E353"/>
    <mergeCell ref="B346:E346"/>
    <mergeCell ref="B347:E347"/>
    <mergeCell ref="B354:E354"/>
    <mergeCell ref="B336:E336"/>
    <mergeCell ref="B279:E279"/>
    <mergeCell ref="B280:E280"/>
    <mergeCell ref="G297:G298"/>
    <mergeCell ref="B312:E313"/>
    <mergeCell ref="F312:F313"/>
    <mergeCell ref="B377:E377"/>
    <mergeCell ref="B301:E301"/>
    <mergeCell ref="B302:E302"/>
    <mergeCell ref="B297:E298"/>
    <mergeCell ref="F297:F298"/>
    <mergeCell ref="B278:E278"/>
    <mergeCell ref="B281:E281"/>
    <mergeCell ref="B274:E274"/>
    <mergeCell ref="B276:E276"/>
    <mergeCell ref="G288:G289"/>
    <mergeCell ref="H288:H289"/>
    <mergeCell ref="B282:E282"/>
    <mergeCell ref="B288:E289"/>
    <mergeCell ref="F288:F289"/>
    <mergeCell ref="B283:E283"/>
    <mergeCell ref="B275:E275"/>
    <mergeCell ref="B277:E277"/>
    <mergeCell ref="F271:F272"/>
    <mergeCell ref="G271:G272"/>
    <mergeCell ref="H271:H272"/>
    <mergeCell ref="B271:E272"/>
    <mergeCell ref="B273:E273"/>
    <mergeCell ref="B150:K150"/>
    <mergeCell ref="B161:E161"/>
    <mergeCell ref="B180:E180"/>
    <mergeCell ref="G176:G177"/>
    <mergeCell ref="I192:I193"/>
    <mergeCell ref="H192:H193"/>
    <mergeCell ref="H176:H177"/>
    <mergeCell ref="B176:E177"/>
    <mergeCell ref="F176:F177"/>
    <mergeCell ref="B178:E178"/>
    <mergeCell ref="B162:E162"/>
    <mergeCell ref="B143:E143"/>
    <mergeCell ref="B144:E144"/>
    <mergeCell ref="B171:K171"/>
    <mergeCell ref="F159:F160"/>
    <mergeCell ref="G159:G160"/>
    <mergeCell ref="H159:H160"/>
    <mergeCell ref="B164:E164"/>
    <mergeCell ref="B165:E165"/>
    <mergeCell ref="B166:E166"/>
    <mergeCell ref="B163:E163"/>
    <mergeCell ref="C111:K111"/>
    <mergeCell ref="B159:E160"/>
    <mergeCell ref="B146:E146"/>
    <mergeCell ref="B147:E147"/>
    <mergeCell ref="G139:G140"/>
    <mergeCell ref="B113:K113"/>
    <mergeCell ref="G114:K114"/>
    <mergeCell ref="B117:K117"/>
    <mergeCell ref="B119:K119"/>
    <mergeCell ref="B87:K87"/>
    <mergeCell ref="B139:E140"/>
    <mergeCell ref="B124:C124"/>
    <mergeCell ref="B133:I133"/>
    <mergeCell ref="B125:C125"/>
    <mergeCell ref="B126:C126"/>
    <mergeCell ref="B127:C127"/>
    <mergeCell ref="B128:C128"/>
    <mergeCell ref="B129:C129"/>
    <mergeCell ref="C110:K110"/>
    <mergeCell ref="B52:K52"/>
    <mergeCell ref="B62:C62"/>
    <mergeCell ref="D62:E62"/>
    <mergeCell ref="D68:E68"/>
    <mergeCell ref="B63:C63"/>
    <mergeCell ref="D63:E63"/>
    <mergeCell ref="B64:C64"/>
    <mergeCell ref="B56:E56"/>
    <mergeCell ref="D61:E61"/>
    <mergeCell ref="B59:C59"/>
    <mergeCell ref="C109:K109"/>
    <mergeCell ref="B90:K90"/>
    <mergeCell ref="B100:K100"/>
    <mergeCell ref="B105:K105"/>
    <mergeCell ref="B107:K107"/>
    <mergeCell ref="B103:K103"/>
    <mergeCell ref="C108:K108"/>
    <mergeCell ref="B98:K98"/>
    <mergeCell ref="B94:K94"/>
    <mergeCell ref="F1:K1"/>
    <mergeCell ref="A1:E1"/>
    <mergeCell ref="F2:K2"/>
    <mergeCell ref="A2:E2"/>
    <mergeCell ref="B49:K49"/>
    <mergeCell ref="B76:K76"/>
    <mergeCell ref="B51:K51"/>
    <mergeCell ref="B35:K35"/>
    <mergeCell ref="I32:I33"/>
    <mergeCell ref="J30:J31"/>
    <mergeCell ref="J32:J33"/>
    <mergeCell ref="B77:K77"/>
    <mergeCell ref="C39:K39"/>
    <mergeCell ref="B37:K37"/>
    <mergeCell ref="C47:K47"/>
    <mergeCell ref="C40:K40"/>
    <mergeCell ref="C43:K43"/>
    <mergeCell ref="C44:K44"/>
    <mergeCell ref="C45:K45"/>
    <mergeCell ref="C46:K46"/>
    <mergeCell ref="B23:K23"/>
    <mergeCell ref="B24:K24"/>
    <mergeCell ref="A12:K12"/>
    <mergeCell ref="A11:K11"/>
    <mergeCell ref="A10:K10"/>
    <mergeCell ref="E5:K5"/>
    <mergeCell ref="E7:K7"/>
    <mergeCell ref="A5:D5"/>
    <mergeCell ref="A7:D7"/>
    <mergeCell ref="E30:H31"/>
    <mergeCell ref="E29:H29"/>
    <mergeCell ref="I30:I31"/>
    <mergeCell ref="E32:H33"/>
    <mergeCell ref="B15:E15"/>
    <mergeCell ref="B17:K17"/>
    <mergeCell ref="B19:K19"/>
    <mergeCell ref="B26:K26"/>
    <mergeCell ref="B20:K20"/>
    <mergeCell ref="B22:K22"/>
    <mergeCell ref="B88:K88"/>
    <mergeCell ref="B75:K75"/>
    <mergeCell ref="B85:K85"/>
    <mergeCell ref="B78:K78"/>
    <mergeCell ref="J28:J29"/>
    <mergeCell ref="B32:D33"/>
    <mergeCell ref="B29:D29"/>
    <mergeCell ref="B30:D31"/>
    <mergeCell ref="I28:I29"/>
    <mergeCell ref="B28:H28"/>
    <mergeCell ref="B81:L82"/>
    <mergeCell ref="B96:K96"/>
    <mergeCell ref="B42:K42"/>
    <mergeCell ref="B53:K53"/>
    <mergeCell ref="B102:K102"/>
    <mergeCell ref="B92:K92"/>
    <mergeCell ref="B73:L73"/>
    <mergeCell ref="B80:L80"/>
    <mergeCell ref="B69:C69"/>
    <mergeCell ref="D69:E69"/>
    <mergeCell ref="B131:K131"/>
    <mergeCell ref="B145:E145"/>
    <mergeCell ref="B141:E141"/>
    <mergeCell ref="B142:E142"/>
    <mergeCell ref="H139:H140"/>
    <mergeCell ref="F139:F140"/>
    <mergeCell ref="B121:K121"/>
    <mergeCell ref="H221:H222"/>
    <mergeCell ref="B200:K200"/>
    <mergeCell ref="B205:E206"/>
    <mergeCell ref="F205:F206"/>
    <mergeCell ref="G205:G206"/>
    <mergeCell ref="H205:H206"/>
    <mergeCell ref="B207:E207"/>
    <mergeCell ref="B208:E208"/>
    <mergeCell ref="B209:E209"/>
    <mergeCell ref="B210:E210"/>
    <mergeCell ref="B226:E226"/>
    <mergeCell ref="G192:G193"/>
    <mergeCell ref="G221:G222"/>
    <mergeCell ref="B196:E196"/>
    <mergeCell ref="B194:E194"/>
    <mergeCell ref="B192:E193"/>
    <mergeCell ref="F192:F193"/>
    <mergeCell ref="B212:K212"/>
    <mergeCell ref="B195:E195"/>
    <mergeCell ref="B252:J252"/>
    <mergeCell ref="B215:K215"/>
    <mergeCell ref="B223:E223"/>
    <mergeCell ref="B228:E228"/>
    <mergeCell ref="B229:E229"/>
    <mergeCell ref="F221:F222"/>
    <mergeCell ref="B230:E230"/>
    <mergeCell ref="B224:E224"/>
    <mergeCell ref="B221:E222"/>
    <mergeCell ref="B225:E225"/>
    <mergeCell ref="B240:E240"/>
    <mergeCell ref="B241:E241"/>
    <mergeCell ref="B324:E325"/>
    <mergeCell ref="B235:E236"/>
    <mergeCell ref="B263:E263"/>
    <mergeCell ref="B264:E264"/>
    <mergeCell ref="B259:E260"/>
    <mergeCell ref="B261:E261"/>
    <mergeCell ref="B242:E242"/>
    <mergeCell ref="B262:E262"/>
    <mergeCell ref="H324:H325"/>
    <mergeCell ref="F324:F325"/>
    <mergeCell ref="B314:E314"/>
    <mergeCell ref="B315:E315"/>
    <mergeCell ref="B316:E316"/>
    <mergeCell ref="G324:G325"/>
    <mergeCell ref="H352:H353"/>
    <mergeCell ref="H344:H345"/>
    <mergeCell ref="F352:F353"/>
    <mergeCell ref="F344:F345"/>
    <mergeCell ref="G352:G353"/>
    <mergeCell ref="G312:G313"/>
    <mergeCell ref="H312:H313"/>
    <mergeCell ref="F332:F333"/>
    <mergeCell ref="G344:G345"/>
    <mergeCell ref="G332:G333"/>
    <mergeCell ref="H332:H333"/>
    <mergeCell ref="E123:F123"/>
    <mergeCell ref="B326:E326"/>
    <mergeCell ref="B328:E328"/>
    <mergeCell ref="B332:E333"/>
    <mergeCell ref="B243:E243"/>
    <mergeCell ref="F259:F260"/>
    <mergeCell ref="F235:F236"/>
    <mergeCell ref="B244:E244"/>
    <mergeCell ref="B245:E245"/>
    <mergeCell ref="B68:C68"/>
    <mergeCell ref="B239:E239"/>
    <mergeCell ref="B55:J55"/>
    <mergeCell ref="B70:C70"/>
    <mergeCell ref="D70:E70"/>
    <mergeCell ref="B66:C66"/>
    <mergeCell ref="D66:E66"/>
    <mergeCell ref="B227:E227"/>
    <mergeCell ref="B237:E237"/>
    <mergeCell ref="B238:E238"/>
    <mergeCell ref="D65:E65"/>
    <mergeCell ref="D64:E64"/>
    <mergeCell ref="B65:C65"/>
    <mergeCell ref="B61:C61"/>
    <mergeCell ref="B67:C67"/>
    <mergeCell ref="D67:E67"/>
    <mergeCell ref="B57:C57"/>
    <mergeCell ref="D57:E57"/>
    <mergeCell ref="B58:C58"/>
    <mergeCell ref="D58:E58"/>
    <mergeCell ref="D59:E59"/>
    <mergeCell ref="B60:C60"/>
    <mergeCell ref="D60:E60"/>
  </mergeCells>
  <printOptions/>
  <pageMargins left="0.6299212598425197" right="0.7480314960629921" top="0.984251968503937" bottom="0.984251968503937" header="0.5118110236220472" footer="0.5118110236220472"/>
  <pageSetup horizontalDpi="300" verticalDpi="300" orientation="portrait" paperSize="9" scale="48" r:id="rId2"/>
  <headerFooter alignWithMargins="0">
    <oddFooter>&amp;L&amp;"Verdana,Normál"&amp;8Kelt: Budapest, 2014.02.25.&amp;C&amp;8&amp;P&amp;R&amp;"Verdana,Normál"&amp;8a vállalkozás vezetője   (képvislője)</oddFooter>
  </headerFooter>
  <rowBreaks count="5" manualBreakCount="5">
    <brk id="83" max="11" man="1"/>
    <brk id="119" max="255" man="1"/>
    <brk id="198" max="255" man="1"/>
    <brk id="269" max="255" man="1"/>
    <brk id="36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66"/>
  <sheetViews>
    <sheetView tabSelected="1" zoomScalePageLayoutView="0" workbookViewId="0" topLeftCell="A10">
      <selection activeCell="L46" sqref="L46"/>
    </sheetView>
  </sheetViews>
  <sheetFormatPr defaultColWidth="9.00390625" defaultRowHeight="12.75"/>
  <cols>
    <col min="1" max="8" width="9.125" style="676" customWidth="1"/>
    <col min="9" max="9" width="10.875" style="676" customWidth="1"/>
    <col min="10" max="10" width="10.625" style="676" customWidth="1"/>
    <col min="11" max="16384" width="9.125" style="676" customWidth="1"/>
  </cols>
  <sheetData>
    <row r="1" spans="1:11" ht="15">
      <c r="A1" s="895" t="str">
        <f>+'Előlap(éves)'!C1</f>
        <v>12590395-4110-113-01.</v>
      </c>
      <c r="B1" s="895"/>
      <c r="C1" s="895"/>
      <c r="D1" s="895"/>
      <c r="E1" s="895"/>
      <c r="F1" s="895" t="str">
        <f>+'Előlap(éves)'!C6</f>
        <v>01-09-879212</v>
      </c>
      <c r="G1" s="895"/>
      <c r="H1" s="895"/>
      <c r="I1" s="667"/>
      <c r="J1" s="667"/>
      <c r="K1" s="667"/>
    </row>
    <row r="2" spans="1:11" ht="15">
      <c r="A2" s="896" t="s">
        <v>710</v>
      </c>
      <c r="B2" s="896"/>
      <c r="C2" s="896"/>
      <c r="D2" s="896"/>
      <c r="E2" s="896"/>
      <c r="F2" s="896" t="s">
        <v>711</v>
      </c>
      <c r="G2" s="896"/>
      <c r="H2" s="896"/>
      <c r="I2" s="667"/>
      <c r="J2" s="667"/>
      <c r="K2" s="667"/>
    </row>
    <row r="3" spans="1:11" ht="15">
      <c r="A3" s="667"/>
      <c r="B3" s="667"/>
      <c r="C3" s="667"/>
      <c r="D3" s="667"/>
      <c r="E3" s="667"/>
      <c r="F3" s="667"/>
      <c r="G3" s="667"/>
      <c r="H3" s="667"/>
      <c r="I3" s="667"/>
      <c r="J3" s="667"/>
      <c r="K3" s="667"/>
    </row>
    <row r="4" spans="1:11" ht="15">
      <c r="A4" s="667"/>
      <c r="B4" s="667"/>
      <c r="C4" s="667"/>
      <c r="D4" s="667"/>
      <c r="E4" s="667"/>
      <c r="F4" s="667"/>
      <c r="G4" s="667"/>
      <c r="H4" s="667"/>
      <c r="I4" s="667"/>
      <c r="J4" s="667"/>
      <c r="K4" s="667"/>
    </row>
    <row r="5" spans="1:11" ht="15">
      <c r="A5" s="792" t="s">
        <v>1004</v>
      </c>
      <c r="B5" s="792"/>
      <c r="C5" s="792"/>
      <c r="D5" s="792"/>
      <c r="E5" s="890" t="str">
        <f>+'Előlap(éves)'!D14</f>
        <v>ÚJFÖLD Kft.</v>
      </c>
      <c r="F5" s="890"/>
      <c r="G5" s="890"/>
      <c r="H5" s="890"/>
      <c r="I5" s="667"/>
      <c r="J5" s="667"/>
      <c r="K5" s="667"/>
    </row>
    <row r="6" spans="1:11" ht="15">
      <c r="A6" s="667"/>
      <c r="B6" s="667"/>
      <c r="C6" s="677"/>
      <c r="D6" s="667"/>
      <c r="E6" s="667"/>
      <c r="F6" s="667"/>
      <c r="G6" s="667"/>
      <c r="H6" s="667"/>
      <c r="I6" s="667"/>
      <c r="J6" s="667"/>
      <c r="K6" s="667"/>
    </row>
    <row r="7" spans="1:11" ht="15">
      <c r="A7" s="792" t="s">
        <v>1005</v>
      </c>
      <c r="B7" s="792"/>
      <c r="C7" s="792"/>
      <c r="D7" s="792"/>
      <c r="E7" s="890" t="str">
        <f>+'Előlap(éves)'!D16</f>
        <v>1124 Budapest, Csörsz u 45.</v>
      </c>
      <c r="F7" s="890"/>
      <c r="G7" s="890"/>
      <c r="H7" s="890"/>
      <c r="I7" s="890"/>
      <c r="J7" s="667"/>
      <c r="K7" s="667"/>
    </row>
    <row r="8" spans="1:11" ht="15">
      <c r="A8" s="667"/>
      <c r="B8" s="667"/>
      <c r="C8" s="667"/>
      <c r="D8" s="667"/>
      <c r="E8" s="667"/>
      <c r="F8" s="667"/>
      <c r="G8" s="667"/>
      <c r="H8" s="667"/>
      <c r="I8" s="667"/>
      <c r="J8" s="667"/>
      <c r="K8" s="667"/>
    </row>
    <row r="9" spans="1:11" ht="15">
      <c r="A9" s="891" t="s">
        <v>642</v>
      </c>
      <c r="B9" s="891"/>
      <c r="C9" s="891"/>
      <c r="D9" s="891"/>
      <c r="E9" s="891"/>
      <c r="F9" s="891"/>
      <c r="G9" s="891"/>
      <c r="H9" s="891"/>
      <c r="I9" s="678"/>
      <c r="J9" s="678"/>
      <c r="K9" s="678"/>
    </row>
    <row r="10" spans="1:11" ht="15">
      <c r="A10" s="891" t="str">
        <f>+'Előlap(éves)'!D14</f>
        <v>ÚJFÖLD Kft.</v>
      </c>
      <c r="B10" s="891"/>
      <c r="C10" s="891"/>
      <c r="D10" s="891"/>
      <c r="E10" s="891"/>
      <c r="F10" s="891"/>
      <c r="G10" s="891"/>
      <c r="H10" s="891"/>
      <c r="I10" s="678"/>
      <c r="J10" s="678"/>
      <c r="K10" s="678"/>
    </row>
    <row r="11" spans="1:11" ht="15">
      <c r="A11" s="891" t="s">
        <v>893</v>
      </c>
      <c r="B11" s="891"/>
      <c r="C11" s="891"/>
      <c r="D11" s="891"/>
      <c r="E11" s="891"/>
      <c r="F11" s="891"/>
      <c r="G11" s="891"/>
      <c r="H11" s="891"/>
      <c r="I11" s="679"/>
      <c r="J11" s="679"/>
      <c r="K11" s="679"/>
    </row>
    <row r="12" spans="1:11" ht="15">
      <c r="A12" s="667"/>
      <c r="B12" s="667"/>
      <c r="C12" s="667"/>
      <c r="D12" s="667"/>
      <c r="E12" s="667"/>
      <c r="F12" s="667"/>
      <c r="G12" s="667"/>
      <c r="H12" s="667"/>
      <c r="I12" s="667"/>
      <c r="J12" s="667"/>
      <c r="K12" s="667"/>
    </row>
    <row r="13" spans="1:11" ht="15">
      <c r="A13" s="667"/>
      <c r="B13" s="667"/>
      <c r="C13" s="667"/>
      <c r="D13" s="667"/>
      <c r="E13" s="667"/>
      <c r="F13" s="667"/>
      <c r="G13" s="667"/>
      <c r="H13" s="667"/>
      <c r="I13" s="667"/>
      <c r="J13" s="667"/>
      <c r="K13" s="667"/>
    </row>
    <row r="14" spans="1:11" ht="15">
      <c r="A14" s="631" t="s">
        <v>798</v>
      </c>
      <c r="B14" s="892" t="s">
        <v>643</v>
      </c>
      <c r="C14" s="892"/>
      <c r="D14" s="892"/>
      <c r="E14" s="892"/>
      <c r="F14" s="892"/>
      <c r="G14" s="892"/>
      <c r="H14" s="892"/>
      <c r="I14" s="667"/>
      <c r="J14" s="667"/>
      <c r="K14" s="667"/>
    </row>
    <row r="15" spans="1:11" ht="15">
      <c r="A15" s="680"/>
      <c r="B15" s="667"/>
      <c r="C15" s="667"/>
      <c r="D15" s="667"/>
      <c r="E15" s="667"/>
      <c r="F15" s="667"/>
      <c r="G15" s="667"/>
      <c r="H15" s="667"/>
      <c r="I15" s="667"/>
      <c r="J15" s="667"/>
      <c r="K15" s="667"/>
    </row>
    <row r="16" spans="1:11" ht="46.5" customHeight="1">
      <c r="A16" s="631"/>
      <c r="B16" s="792" t="s">
        <v>669</v>
      </c>
      <c r="C16" s="792"/>
      <c r="D16" s="792"/>
      <c r="E16" s="792"/>
      <c r="F16" s="792"/>
      <c r="G16" s="792"/>
      <c r="H16" s="792"/>
      <c r="I16" s="792"/>
      <c r="J16" s="792"/>
      <c r="K16" s="792"/>
    </row>
    <row r="17" spans="1:11" ht="15">
      <c r="A17" s="631"/>
      <c r="B17" s="639"/>
      <c r="C17" s="639"/>
      <c r="D17" s="639"/>
      <c r="E17" s="639"/>
      <c r="F17" s="639"/>
      <c r="G17" s="639"/>
      <c r="H17" s="639"/>
      <c r="I17" s="667"/>
      <c r="J17" s="667"/>
      <c r="K17" s="667"/>
    </row>
    <row r="18" spans="1:11" ht="15">
      <c r="A18" s="631"/>
      <c r="B18" s="792" t="s">
        <v>644</v>
      </c>
      <c r="C18" s="792"/>
      <c r="D18" s="792"/>
      <c r="E18" s="792"/>
      <c r="F18" s="792"/>
      <c r="G18" s="792"/>
      <c r="H18" s="792"/>
      <c r="I18" s="667"/>
      <c r="J18" s="667"/>
      <c r="K18" s="667"/>
    </row>
    <row r="19" spans="1:11" ht="7.5" customHeight="1" thickBot="1">
      <c r="A19" s="631"/>
      <c r="B19" s="639"/>
      <c r="C19" s="639"/>
      <c r="D19" s="639"/>
      <c r="E19" s="639"/>
      <c r="F19" s="639"/>
      <c r="G19" s="639"/>
      <c r="H19" s="639"/>
      <c r="I19" s="667"/>
      <c r="J19" s="667"/>
      <c r="K19" s="667"/>
    </row>
    <row r="20" spans="1:11" ht="15.75" customHeight="1" thickBot="1">
      <c r="A20" s="681"/>
      <c r="B20" s="841" t="s">
        <v>41</v>
      </c>
      <c r="C20" s="842"/>
      <c r="D20" s="842"/>
      <c r="E20" s="842"/>
      <c r="F20" s="842"/>
      <c r="G20" s="842"/>
      <c r="H20" s="843"/>
      <c r="I20" s="839" t="s">
        <v>44</v>
      </c>
      <c r="J20" s="893" t="str">
        <f>+'Mérleg(éves)'!F14</f>
        <v>adatok eFt-ban</v>
      </c>
      <c r="K20" s="682"/>
    </row>
    <row r="21" spans="1:11" ht="27" customHeight="1" thickBot="1">
      <c r="A21" s="681"/>
      <c r="B21" s="835" t="s">
        <v>42</v>
      </c>
      <c r="C21" s="836"/>
      <c r="D21" s="836"/>
      <c r="E21" s="836" t="s">
        <v>43</v>
      </c>
      <c r="F21" s="836"/>
      <c r="G21" s="836"/>
      <c r="H21" s="836"/>
      <c r="I21" s="840"/>
      <c r="J21" s="894"/>
      <c r="K21" s="682"/>
    </row>
    <row r="22" spans="1:11" ht="15" customHeight="1">
      <c r="A22" s="681"/>
      <c r="B22" s="837" t="s">
        <v>74</v>
      </c>
      <c r="C22" s="838"/>
      <c r="D22" s="838"/>
      <c r="E22" s="844" t="s">
        <v>76</v>
      </c>
      <c r="F22" s="844"/>
      <c r="G22" s="844"/>
      <c r="H22" s="844"/>
      <c r="I22" s="846">
        <v>0.25</v>
      </c>
      <c r="J22" s="857">
        <f>(+'[1]főkönyv'!$F$27*I22)/1000</f>
        <v>4500</v>
      </c>
      <c r="K22" s="682"/>
    </row>
    <row r="23" spans="1:11" ht="15">
      <c r="A23" s="681"/>
      <c r="B23" s="831"/>
      <c r="C23" s="832"/>
      <c r="D23" s="832"/>
      <c r="E23" s="845"/>
      <c r="F23" s="845"/>
      <c r="G23" s="845"/>
      <c r="H23" s="845"/>
      <c r="I23" s="847"/>
      <c r="J23" s="852"/>
      <c r="K23" s="682"/>
    </row>
    <row r="24" spans="1:11" ht="15">
      <c r="A24" s="681"/>
      <c r="B24" s="831" t="s">
        <v>75</v>
      </c>
      <c r="C24" s="832"/>
      <c r="D24" s="832"/>
      <c r="E24" s="845" t="s">
        <v>707</v>
      </c>
      <c r="F24" s="845"/>
      <c r="G24" s="845"/>
      <c r="H24" s="845"/>
      <c r="I24" s="855">
        <v>0.75</v>
      </c>
      <c r="J24" s="852">
        <f>(+'[1]főkönyv'!$F$27*I24)/1000</f>
        <v>13500</v>
      </c>
      <c r="K24" s="682"/>
    </row>
    <row r="25" spans="1:11" ht="15.75" thickBot="1">
      <c r="A25" s="681"/>
      <c r="B25" s="833"/>
      <c r="C25" s="834"/>
      <c r="D25" s="834"/>
      <c r="E25" s="848"/>
      <c r="F25" s="848"/>
      <c r="G25" s="848"/>
      <c r="H25" s="848"/>
      <c r="I25" s="856"/>
      <c r="J25" s="853"/>
      <c r="K25" s="682"/>
    </row>
    <row r="26" spans="1:11" ht="15">
      <c r="A26" s="681"/>
      <c r="B26" s="683"/>
      <c r="C26" s="683"/>
      <c r="D26" s="683"/>
      <c r="E26" s="683"/>
      <c r="F26" s="683"/>
      <c r="G26" s="684"/>
      <c r="H26" s="684"/>
      <c r="I26" s="682"/>
      <c r="J26" s="682"/>
      <c r="K26" s="682"/>
    </row>
    <row r="27" spans="1:11" ht="15">
      <c r="A27" s="631"/>
      <c r="B27" s="639"/>
      <c r="C27" s="639"/>
      <c r="D27" s="639"/>
      <c r="E27" s="639"/>
      <c r="F27" s="639"/>
      <c r="G27" s="685"/>
      <c r="H27" s="608"/>
      <c r="I27" s="667"/>
      <c r="J27" s="667"/>
      <c r="K27" s="667"/>
    </row>
    <row r="28" spans="1:11" ht="15">
      <c r="A28" s="631" t="s">
        <v>799</v>
      </c>
      <c r="B28" s="892" t="s">
        <v>645</v>
      </c>
      <c r="C28" s="892"/>
      <c r="D28" s="892"/>
      <c r="E28" s="892"/>
      <c r="F28" s="892"/>
      <c r="G28" s="892"/>
      <c r="H28" s="892"/>
      <c r="I28" s="667"/>
      <c r="J28" s="667"/>
      <c r="K28" s="667"/>
    </row>
    <row r="29" spans="1:11" ht="15">
      <c r="A29" s="631"/>
      <c r="B29" s="667"/>
      <c r="C29" s="667"/>
      <c r="D29" s="667"/>
      <c r="E29" s="667"/>
      <c r="F29" s="667"/>
      <c r="G29" s="667"/>
      <c r="H29" s="667"/>
      <c r="I29" s="667"/>
      <c r="J29" s="667"/>
      <c r="K29" s="667"/>
    </row>
    <row r="30" spans="1:11" ht="15" customHeight="1">
      <c r="A30" s="631"/>
      <c r="B30" s="637">
        <v>4110</v>
      </c>
      <c r="C30" s="849" t="s">
        <v>79</v>
      </c>
      <c r="D30" s="849"/>
      <c r="E30" s="849"/>
      <c r="F30" s="849"/>
      <c r="G30" s="849"/>
      <c r="H30" s="849"/>
      <c r="I30" s="849"/>
      <c r="J30" s="849"/>
      <c r="K30" s="849"/>
    </row>
    <row r="31" spans="1:11" ht="15">
      <c r="A31" s="631"/>
      <c r="B31" s="637"/>
      <c r="C31" s="849"/>
      <c r="D31" s="849"/>
      <c r="E31" s="849"/>
      <c r="F31" s="849"/>
      <c r="G31" s="849"/>
      <c r="H31" s="849"/>
      <c r="I31" s="849"/>
      <c r="J31" s="849"/>
      <c r="K31" s="849"/>
    </row>
    <row r="32" spans="1:11" ht="15" customHeight="1">
      <c r="A32" s="631"/>
      <c r="B32" s="637">
        <v>6810</v>
      </c>
      <c r="C32" s="849" t="s">
        <v>80</v>
      </c>
      <c r="D32" s="849"/>
      <c r="E32" s="849"/>
      <c r="F32" s="849"/>
      <c r="G32" s="849"/>
      <c r="H32" s="849"/>
      <c r="I32" s="849"/>
      <c r="J32" s="849"/>
      <c r="K32" s="849"/>
    </row>
    <row r="33" spans="1:11" ht="15" customHeight="1">
      <c r="A33" s="631"/>
      <c r="B33" s="637">
        <v>6820</v>
      </c>
      <c r="C33" s="849" t="s">
        <v>81</v>
      </c>
      <c r="D33" s="849"/>
      <c r="E33" s="849"/>
      <c r="F33" s="849"/>
      <c r="G33" s="849"/>
      <c r="H33" s="849"/>
      <c r="I33" s="849"/>
      <c r="J33" s="849"/>
      <c r="K33" s="849"/>
    </row>
    <row r="34" spans="1:11" ht="15" customHeight="1">
      <c r="A34" s="631"/>
      <c r="B34" s="637">
        <v>7032</v>
      </c>
      <c r="C34" s="849" t="s">
        <v>82</v>
      </c>
      <c r="D34" s="849"/>
      <c r="E34" s="849"/>
      <c r="F34" s="849"/>
      <c r="G34" s="849"/>
      <c r="H34" s="849"/>
      <c r="I34" s="849"/>
      <c r="J34" s="849"/>
      <c r="K34" s="849"/>
    </row>
    <row r="35" spans="1:11" ht="15">
      <c r="A35" s="631"/>
      <c r="B35" s="686"/>
      <c r="C35" s="686"/>
      <c r="D35" s="686"/>
      <c r="E35" s="686"/>
      <c r="F35" s="686"/>
      <c r="G35" s="686"/>
      <c r="H35" s="686"/>
      <c r="I35" s="667"/>
      <c r="J35" s="667"/>
      <c r="K35" s="667"/>
    </row>
    <row r="36" spans="1:11" ht="15">
      <c r="A36" s="631" t="s">
        <v>800</v>
      </c>
      <c r="B36" s="892" t="s">
        <v>646</v>
      </c>
      <c r="C36" s="892"/>
      <c r="D36" s="892"/>
      <c r="E36" s="892"/>
      <c r="F36" s="892"/>
      <c r="G36" s="892"/>
      <c r="H36" s="892"/>
      <c r="I36" s="667"/>
      <c r="J36" s="667"/>
      <c r="K36" s="667"/>
    </row>
    <row r="37" spans="1:11" ht="15">
      <c r="A37" s="631"/>
      <c r="B37" s="667"/>
      <c r="C37" s="667"/>
      <c r="D37" s="667"/>
      <c r="E37" s="667"/>
      <c r="F37" s="667"/>
      <c r="G37" s="667"/>
      <c r="H37" s="667"/>
      <c r="I37" s="667"/>
      <c r="J37" s="667"/>
      <c r="K37" s="667"/>
    </row>
    <row r="38" spans="1:11" ht="15" customHeight="1">
      <c r="A38" s="631"/>
      <c r="B38" s="649" t="s">
        <v>45</v>
      </c>
      <c r="C38" s="849" t="s">
        <v>78</v>
      </c>
      <c r="D38" s="849"/>
      <c r="E38" s="849"/>
      <c r="F38" s="849"/>
      <c r="G38" s="849"/>
      <c r="H38" s="849"/>
      <c r="I38" s="849"/>
      <c r="J38" s="849"/>
      <c r="K38" s="849"/>
    </row>
    <row r="39" spans="1:11" ht="15" customHeight="1">
      <c r="A39" s="631"/>
      <c r="B39" s="649" t="s">
        <v>46</v>
      </c>
      <c r="C39" s="849" t="s">
        <v>1285</v>
      </c>
      <c r="D39" s="849"/>
      <c r="E39" s="849"/>
      <c r="F39" s="849"/>
      <c r="G39" s="849"/>
      <c r="H39" s="849"/>
      <c r="I39" s="849"/>
      <c r="J39" s="849"/>
      <c r="K39" s="849"/>
    </row>
    <row r="40" spans="1:11" ht="15">
      <c r="A40" s="631"/>
      <c r="B40" s="649"/>
      <c r="C40" s="637"/>
      <c r="D40" s="637"/>
      <c r="E40" s="637"/>
      <c r="F40" s="637"/>
      <c r="G40" s="637"/>
      <c r="H40" s="637"/>
      <c r="I40" s="637"/>
      <c r="J40" s="637"/>
      <c r="K40" s="637"/>
    </row>
    <row r="41" spans="1:11" ht="15">
      <c r="A41" s="631" t="s">
        <v>801</v>
      </c>
      <c r="B41" s="892" t="s">
        <v>395</v>
      </c>
      <c r="C41" s="892"/>
      <c r="D41" s="892"/>
      <c r="E41" s="892"/>
      <c r="F41" s="892"/>
      <c r="G41" s="892"/>
      <c r="H41" s="892"/>
      <c r="I41" s="667"/>
      <c r="J41" s="667"/>
      <c r="K41" s="667"/>
    </row>
    <row r="42" spans="1:11" ht="15">
      <c r="A42" s="631"/>
      <c r="B42" s="639"/>
      <c r="C42" s="639"/>
      <c r="D42" s="639"/>
      <c r="E42" s="639"/>
      <c r="F42" s="639"/>
      <c r="G42" s="639"/>
      <c r="H42" s="639"/>
      <c r="I42" s="667"/>
      <c r="J42" s="667"/>
      <c r="K42" s="667"/>
    </row>
    <row r="43" spans="1:11" ht="50.25" customHeight="1">
      <c r="A43" s="631"/>
      <c r="B43" s="792" t="s">
        <v>396</v>
      </c>
      <c r="C43" s="792"/>
      <c r="D43" s="792"/>
      <c r="E43" s="792"/>
      <c r="F43" s="792"/>
      <c r="G43" s="792"/>
      <c r="H43" s="792"/>
      <c r="I43" s="792"/>
      <c r="J43" s="792"/>
      <c r="K43" s="792"/>
    </row>
    <row r="44" spans="1:11" ht="15">
      <c r="A44" s="631"/>
      <c r="B44" s="639"/>
      <c r="C44" s="639"/>
      <c r="D44" s="639"/>
      <c r="E44" s="639"/>
      <c r="F44" s="639"/>
      <c r="G44" s="639"/>
      <c r="H44" s="639"/>
      <c r="I44" s="667"/>
      <c r="J44" s="667"/>
      <c r="K44" s="667"/>
    </row>
    <row r="45" spans="1:11" ht="15">
      <c r="A45" s="631" t="s">
        <v>802</v>
      </c>
      <c r="B45" s="892" t="s">
        <v>397</v>
      </c>
      <c r="C45" s="892"/>
      <c r="D45" s="892"/>
      <c r="E45" s="892"/>
      <c r="F45" s="892"/>
      <c r="G45" s="892"/>
      <c r="H45" s="892"/>
      <c r="I45" s="667"/>
      <c r="J45" s="667"/>
      <c r="K45" s="667"/>
    </row>
    <row r="46" spans="1:11" ht="15">
      <c r="A46" s="631"/>
      <c r="B46" s="639"/>
      <c r="C46" s="639"/>
      <c r="D46" s="639"/>
      <c r="E46" s="639"/>
      <c r="F46" s="639"/>
      <c r="G46" s="639"/>
      <c r="H46" s="639"/>
      <c r="I46" s="667"/>
      <c r="J46" s="667"/>
      <c r="K46" s="667"/>
    </row>
    <row r="47" spans="1:11" ht="33.75" customHeight="1">
      <c r="A47" s="631"/>
      <c r="B47" s="792" t="s">
        <v>398</v>
      </c>
      <c r="C47" s="792"/>
      <c r="D47" s="792"/>
      <c r="E47" s="792"/>
      <c r="F47" s="792"/>
      <c r="G47" s="792"/>
      <c r="H47" s="792"/>
      <c r="I47" s="792"/>
      <c r="J47" s="792"/>
      <c r="K47" s="792"/>
    </row>
    <row r="48" spans="1:11" ht="15">
      <c r="A48" s="631"/>
      <c r="B48" s="639"/>
      <c r="C48" s="639"/>
      <c r="D48" s="639"/>
      <c r="E48" s="639"/>
      <c r="F48" s="639"/>
      <c r="G48" s="639"/>
      <c r="H48" s="639"/>
      <c r="I48" s="667"/>
      <c r="J48" s="667"/>
      <c r="K48" s="667"/>
    </row>
    <row r="49" spans="1:11" ht="15">
      <c r="A49" s="631" t="s">
        <v>803</v>
      </c>
      <c r="B49" s="892" t="s">
        <v>647</v>
      </c>
      <c r="C49" s="892"/>
      <c r="D49" s="892"/>
      <c r="E49" s="892"/>
      <c r="F49" s="892"/>
      <c r="G49" s="892"/>
      <c r="H49" s="892"/>
      <c r="I49" s="667"/>
      <c r="J49" s="667"/>
      <c r="K49" s="667"/>
    </row>
    <row r="50" spans="1:11" ht="15">
      <c r="A50" s="631"/>
      <c r="B50" s="639"/>
      <c r="C50" s="639"/>
      <c r="D50" s="639"/>
      <c r="E50" s="639"/>
      <c r="F50" s="639"/>
      <c r="G50" s="639"/>
      <c r="H50" s="639"/>
      <c r="I50" s="667"/>
      <c r="J50" s="667"/>
      <c r="K50" s="667"/>
    </row>
    <row r="51" spans="1:11" ht="15">
      <c r="A51" s="631"/>
      <c r="B51" s="792" t="s">
        <v>314</v>
      </c>
      <c r="C51" s="792"/>
      <c r="D51" s="792"/>
      <c r="E51" s="792"/>
      <c r="F51" s="792"/>
      <c r="G51" s="792"/>
      <c r="H51" s="792"/>
      <c r="I51" s="792"/>
      <c r="J51" s="792"/>
      <c r="K51" s="792"/>
    </row>
    <row r="52" spans="1:11" ht="15">
      <c r="A52" s="631"/>
      <c r="B52" s="687"/>
      <c r="C52" s="687"/>
      <c r="D52" s="687"/>
      <c r="E52" s="687"/>
      <c r="F52" s="687"/>
      <c r="G52" s="687"/>
      <c r="H52" s="687"/>
      <c r="I52" s="667"/>
      <c r="J52" s="667"/>
      <c r="K52" s="667"/>
    </row>
    <row r="53" spans="1:11" ht="15">
      <c r="A53" s="631"/>
      <c r="B53" s="792" t="s">
        <v>648</v>
      </c>
      <c r="C53" s="792"/>
      <c r="D53" s="792"/>
      <c r="E53" s="792"/>
      <c r="F53" s="792"/>
      <c r="G53" s="792"/>
      <c r="H53" s="792"/>
      <c r="I53" s="792"/>
      <c r="J53" s="792"/>
      <c r="K53" s="792"/>
    </row>
    <row r="54" spans="1:11" ht="15">
      <c r="A54" s="667"/>
      <c r="B54" s="667"/>
      <c r="C54" s="667"/>
      <c r="D54" s="667"/>
      <c r="E54" s="667"/>
      <c r="F54" s="667"/>
      <c r="G54" s="667"/>
      <c r="H54" s="667"/>
      <c r="I54" s="667"/>
      <c r="J54" s="667"/>
      <c r="K54" s="667"/>
    </row>
    <row r="55" spans="1:11" ht="35.25" customHeight="1">
      <c r="A55" s="667"/>
      <c r="B55" s="792" t="s">
        <v>649</v>
      </c>
      <c r="C55" s="792"/>
      <c r="D55" s="792"/>
      <c r="E55" s="792"/>
      <c r="F55" s="792"/>
      <c r="G55" s="792"/>
      <c r="H55" s="792"/>
      <c r="I55" s="792"/>
      <c r="J55" s="792"/>
      <c r="K55" s="792"/>
    </row>
    <row r="56" spans="1:11" ht="15">
      <c r="A56" s="667"/>
      <c r="B56" s="792"/>
      <c r="C56" s="792"/>
      <c r="D56" s="792"/>
      <c r="E56" s="792"/>
      <c r="F56" s="792"/>
      <c r="G56" s="792"/>
      <c r="H56" s="792"/>
      <c r="I56" s="792"/>
      <c r="J56" s="792"/>
      <c r="K56" s="792"/>
    </row>
    <row r="57" spans="1:11" ht="15">
      <c r="A57" s="667"/>
      <c r="B57" s="667"/>
      <c r="C57" s="667"/>
      <c r="D57" s="667"/>
      <c r="E57" s="667"/>
      <c r="F57" s="667"/>
      <c r="G57" s="667"/>
      <c r="H57" s="667"/>
      <c r="I57" s="667"/>
      <c r="J57" s="667"/>
      <c r="K57" s="667"/>
    </row>
    <row r="58" spans="1:11" ht="15">
      <c r="A58" s="667"/>
      <c r="B58" s="667"/>
      <c r="C58" s="667"/>
      <c r="D58" s="667"/>
      <c r="E58" s="667"/>
      <c r="F58" s="667"/>
      <c r="G58" s="667"/>
      <c r="H58" s="667"/>
      <c r="I58" s="667"/>
      <c r="J58" s="667"/>
      <c r="K58" s="667"/>
    </row>
    <row r="59" spans="1:11" ht="15">
      <c r="A59" s="667"/>
      <c r="B59" s="667"/>
      <c r="C59" s="667"/>
      <c r="D59" s="667"/>
      <c r="E59" s="667"/>
      <c r="F59" s="667"/>
      <c r="G59" s="667"/>
      <c r="H59" s="667"/>
      <c r="I59" s="667"/>
      <c r="J59" s="667"/>
      <c r="K59" s="667"/>
    </row>
    <row r="60" spans="1:11" ht="15">
      <c r="A60" s="667"/>
      <c r="B60" s="667"/>
      <c r="C60" s="667"/>
      <c r="D60" s="667"/>
      <c r="E60" s="667"/>
      <c r="F60" s="667"/>
      <c r="G60" s="667"/>
      <c r="H60" s="667"/>
      <c r="I60" s="667"/>
      <c r="J60" s="667"/>
      <c r="K60" s="667"/>
    </row>
    <row r="61" spans="1:11" ht="15">
      <c r="A61" s="667"/>
      <c r="B61" s="667"/>
      <c r="C61" s="667"/>
      <c r="D61" s="667"/>
      <c r="E61" s="667"/>
      <c r="F61" s="667"/>
      <c r="G61" s="667"/>
      <c r="H61" s="667"/>
      <c r="I61" s="667"/>
      <c r="J61" s="667"/>
      <c r="K61" s="667"/>
    </row>
    <row r="62" spans="1:11" ht="15">
      <c r="A62" s="640" t="str">
        <f>+'Előlap(éves)'!C52</f>
        <v>Budapest, 2014.02.25</v>
      </c>
      <c r="B62" s="688"/>
      <c r="C62" s="688"/>
      <c r="D62" s="688"/>
      <c r="E62" s="688"/>
      <c r="F62" s="688"/>
      <c r="G62" s="688"/>
      <c r="H62" s="688"/>
      <c r="I62" s="688"/>
      <c r="J62" s="688"/>
      <c r="K62" s="688"/>
    </row>
    <row r="63" spans="1:11" ht="15">
      <c r="A63" s="667"/>
      <c r="B63" s="667"/>
      <c r="C63" s="667"/>
      <c r="D63" s="667"/>
      <c r="E63" s="667"/>
      <c r="F63" s="897"/>
      <c r="G63" s="897"/>
      <c r="H63" s="897"/>
      <c r="I63" s="667"/>
      <c r="J63" s="667"/>
      <c r="K63" s="667"/>
    </row>
    <row r="64" spans="1:11" ht="15">
      <c r="A64" s="667"/>
      <c r="B64" s="667"/>
      <c r="C64" s="667"/>
      <c r="D64" s="667"/>
      <c r="E64" s="667"/>
      <c r="F64" s="898" t="s">
        <v>650</v>
      </c>
      <c r="G64" s="898"/>
      <c r="H64" s="898"/>
      <c r="I64" s="667"/>
      <c r="J64" s="667"/>
      <c r="K64" s="667"/>
    </row>
    <row r="65" spans="1:11" ht="15">
      <c r="A65" s="667"/>
      <c r="B65" s="667"/>
      <c r="C65" s="667"/>
      <c r="D65" s="667"/>
      <c r="E65" s="667"/>
      <c r="F65" s="896" t="s">
        <v>737</v>
      </c>
      <c r="G65" s="896"/>
      <c r="H65" s="896"/>
      <c r="I65" s="667"/>
      <c r="J65" s="667"/>
      <c r="K65" s="667"/>
    </row>
    <row r="66" spans="1:11" ht="15">
      <c r="A66" s="667"/>
      <c r="B66" s="667"/>
      <c r="C66" s="667"/>
      <c r="D66" s="667"/>
      <c r="E66" s="667"/>
      <c r="F66" s="667"/>
      <c r="G66" s="667"/>
      <c r="H66" s="667"/>
      <c r="I66" s="667"/>
      <c r="J66" s="667"/>
      <c r="K66" s="667"/>
    </row>
  </sheetData>
  <sheetProtection/>
  <mergeCells count="48">
    <mergeCell ref="C32:K32"/>
    <mergeCell ref="C33:K33"/>
    <mergeCell ref="F63:H63"/>
    <mergeCell ref="F64:H64"/>
    <mergeCell ref="B47:K47"/>
    <mergeCell ref="B36:H36"/>
    <mergeCell ref="C38:K38"/>
    <mergeCell ref="C39:K39"/>
    <mergeCell ref="B56:K56"/>
    <mergeCell ref="C34:K34"/>
    <mergeCell ref="F65:H65"/>
    <mergeCell ref="B24:D25"/>
    <mergeCell ref="E24:H25"/>
    <mergeCell ref="B49:H49"/>
    <mergeCell ref="B51:K51"/>
    <mergeCell ref="B53:K53"/>
    <mergeCell ref="B55:K55"/>
    <mergeCell ref="B41:H41"/>
    <mergeCell ref="B43:K43"/>
    <mergeCell ref="B45:H45"/>
    <mergeCell ref="C31:K31"/>
    <mergeCell ref="I24:I25"/>
    <mergeCell ref="J24:J25"/>
    <mergeCell ref="B22:D23"/>
    <mergeCell ref="E22:H23"/>
    <mergeCell ref="I22:I23"/>
    <mergeCell ref="J22:J23"/>
    <mergeCell ref="B28:H28"/>
    <mergeCell ref="C30:K30"/>
    <mergeCell ref="J20:J21"/>
    <mergeCell ref="A1:E1"/>
    <mergeCell ref="F1:H1"/>
    <mergeCell ref="A2:E2"/>
    <mergeCell ref="F2:H2"/>
    <mergeCell ref="A5:D5"/>
    <mergeCell ref="A10:H10"/>
    <mergeCell ref="E5:H5"/>
    <mergeCell ref="B21:D21"/>
    <mergeCell ref="E21:H21"/>
    <mergeCell ref="A7:D7"/>
    <mergeCell ref="E7:I7"/>
    <mergeCell ref="A9:H9"/>
    <mergeCell ref="A11:H11"/>
    <mergeCell ref="B14:H14"/>
    <mergeCell ref="B16:K16"/>
    <mergeCell ref="B18:H18"/>
    <mergeCell ref="B20:H20"/>
    <mergeCell ref="I20:I21"/>
  </mergeCells>
  <printOptions/>
  <pageMargins left="0.75" right="0.75" top="1" bottom="1" header="0.5" footer="0.5"/>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Munka2"/>
  <dimension ref="A1:D217"/>
  <sheetViews>
    <sheetView zoomScalePageLayoutView="0" workbookViewId="0" topLeftCell="A103">
      <selection activeCell="G215" sqref="G215"/>
    </sheetView>
  </sheetViews>
  <sheetFormatPr defaultColWidth="9.00390625" defaultRowHeight="12.75"/>
  <cols>
    <col min="1" max="1" width="29.25390625" style="0" customWidth="1"/>
    <col min="2" max="2" width="37.375" style="0" customWidth="1"/>
    <col min="3" max="3" width="33.625" style="0" customWidth="1"/>
  </cols>
  <sheetData>
    <row r="1" spans="1:2" ht="12.75">
      <c r="A1" s="900"/>
      <c r="B1" s="721"/>
    </row>
    <row r="2" spans="1:2" ht="12.75">
      <c r="A2" s="900"/>
      <c r="B2" s="722"/>
    </row>
    <row r="3" spans="1:2" ht="25.5">
      <c r="A3" s="900"/>
      <c r="B3" s="723" t="s">
        <v>429</v>
      </c>
    </row>
    <row r="4" spans="1:2" ht="22.5">
      <c r="A4" s="900"/>
      <c r="B4" s="724" t="s">
        <v>430</v>
      </c>
    </row>
    <row r="5" spans="1:2" ht="12.75">
      <c r="A5" s="900"/>
      <c r="B5" s="724" t="s">
        <v>431</v>
      </c>
    </row>
    <row r="8" ht="15.75">
      <c r="A8" s="725" t="s">
        <v>432</v>
      </c>
    </row>
    <row r="10" ht="67.5">
      <c r="A10" s="726" t="s">
        <v>1227</v>
      </c>
    </row>
    <row r="13" ht="12.75">
      <c r="A13" s="727" t="s">
        <v>433</v>
      </c>
    </row>
    <row r="15" spans="1:3" ht="12.75">
      <c r="A15" s="721" t="s">
        <v>798</v>
      </c>
      <c r="B15" s="899" t="s">
        <v>50</v>
      </c>
      <c r="C15" s="899"/>
    </row>
    <row r="16" spans="1:3" ht="12.75">
      <c r="A16" s="900"/>
      <c r="B16" s="729" t="s">
        <v>434</v>
      </c>
      <c r="C16" s="729" t="s">
        <v>67</v>
      </c>
    </row>
    <row r="17" spans="1:3" ht="12.75">
      <c r="A17" s="900"/>
      <c r="B17" s="729" t="s">
        <v>435</v>
      </c>
      <c r="C17" s="729" t="s">
        <v>436</v>
      </c>
    </row>
    <row r="18" spans="1:3" ht="12.75">
      <c r="A18" s="900"/>
      <c r="B18" s="729" t="s">
        <v>437</v>
      </c>
      <c r="C18" s="730">
        <v>37006</v>
      </c>
    </row>
    <row r="19" spans="1:3" ht="12.75">
      <c r="A19" s="721"/>
      <c r="B19" s="900"/>
      <c r="C19" s="900"/>
    </row>
    <row r="20" spans="1:2" ht="12.75">
      <c r="A20" s="721" t="s">
        <v>799</v>
      </c>
      <c r="B20" s="728" t="s">
        <v>438</v>
      </c>
    </row>
    <row r="21" spans="1:2" ht="22.5">
      <c r="A21" s="731">
        <v>41671</v>
      </c>
      <c r="B21" s="721" t="s">
        <v>439</v>
      </c>
    </row>
    <row r="22" spans="1:2" ht="12.75">
      <c r="A22" s="721"/>
      <c r="B22" s="732" t="s">
        <v>440</v>
      </c>
    </row>
    <row r="23" spans="1:2" ht="12.75">
      <c r="A23" s="721"/>
      <c r="B23" s="721"/>
    </row>
    <row r="24" spans="1:2" ht="12.75">
      <c r="A24" s="721" t="s">
        <v>800</v>
      </c>
      <c r="B24" s="728" t="s">
        <v>441</v>
      </c>
    </row>
    <row r="25" spans="1:2" ht="12.75">
      <c r="A25" s="731">
        <v>41699</v>
      </c>
      <c r="B25" s="721" t="s">
        <v>442</v>
      </c>
    </row>
    <row r="26" spans="1:2" ht="12.75">
      <c r="A26" s="721"/>
      <c r="B26" s="732" t="s">
        <v>440</v>
      </c>
    </row>
    <row r="27" spans="1:2" ht="12.75">
      <c r="A27" s="721"/>
      <c r="B27" s="721"/>
    </row>
    <row r="28" spans="1:2" ht="12.75">
      <c r="A28" s="721" t="s">
        <v>802</v>
      </c>
      <c r="B28" s="728" t="s">
        <v>443</v>
      </c>
    </row>
    <row r="29" spans="1:2" ht="12.75">
      <c r="A29" s="731">
        <v>41761</v>
      </c>
      <c r="B29" s="721" t="s">
        <v>444</v>
      </c>
    </row>
    <row r="30" spans="1:2" ht="12.75">
      <c r="A30" s="721"/>
      <c r="B30" s="732" t="s">
        <v>445</v>
      </c>
    </row>
    <row r="31" spans="1:2" ht="22.5">
      <c r="A31" s="721"/>
      <c r="B31" s="732" t="s">
        <v>894</v>
      </c>
    </row>
    <row r="32" spans="1:2" ht="12.75">
      <c r="A32" s="721"/>
      <c r="B32" s="732" t="s">
        <v>447</v>
      </c>
    </row>
    <row r="33" spans="1:2" ht="12.75">
      <c r="A33" s="721"/>
      <c r="B33" s="721"/>
    </row>
    <row r="34" spans="1:2" ht="12.75">
      <c r="A34" s="721" t="s">
        <v>804</v>
      </c>
      <c r="B34" s="728" t="s">
        <v>448</v>
      </c>
    </row>
    <row r="35" spans="1:2" ht="12.75" customHeight="1">
      <c r="A35" s="731">
        <v>41822</v>
      </c>
      <c r="B35" s="721" t="s">
        <v>449</v>
      </c>
    </row>
    <row r="36" spans="1:2" ht="12.75">
      <c r="A36" s="721"/>
      <c r="B36" s="732" t="s">
        <v>445</v>
      </c>
    </row>
    <row r="37" spans="1:2" ht="22.5">
      <c r="A37" s="721"/>
      <c r="B37" s="732" t="s">
        <v>894</v>
      </c>
    </row>
    <row r="38" spans="1:2" ht="12.75">
      <c r="A38" s="721"/>
      <c r="B38" s="732" t="s">
        <v>447</v>
      </c>
    </row>
    <row r="39" spans="1:2" ht="12.75">
      <c r="A39" s="721"/>
      <c r="B39" s="721"/>
    </row>
    <row r="40" spans="1:2" ht="12.75">
      <c r="A40" s="721" t="s">
        <v>805</v>
      </c>
      <c r="B40" s="728" t="s">
        <v>450</v>
      </c>
    </row>
    <row r="41" spans="1:2" ht="12.75">
      <c r="A41" s="731">
        <v>41852</v>
      </c>
      <c r="B41" s="721" t="s">
        <v>451</v>
      </c>
    </row>
    <row r="42" spans="1:2" ht="12.75" customHeight="1">
      <c r="A42" s="721"/>
      <c r="B42" s="732" t="s">
        <v>440</v>
      </c>
    </row>
    <row r="43" spans="1:2" ht="12.75">
      <c r="A43" s="721"/>
      <c r="B43" s="721"/>
    </row>
    <row r="44" spans="1:2" ht="12.75">
      <c r="A44" s="731">
        <v>41853</v>
      </c>
      <c r="B44" s="721" t="s">
        <v>452</v>
      </c>
    </row>
    <row r="45" spans="1:2" ht="12.75">
      <c r="A45" s="721"/>
      <c r="B45" s="732" t="s">
        <v>453</v>
      </c>
    </row>
    <row r="46" spans="1:2" ht="12.75">
      <c r="A46" s="721"/>
      <c r="B46" s="721"/>
    </row>
    <row r="47" spans="1:2" ht="12.75">
      <c r="A47" s="731">
        <v>41854</v>
      </c>
      <c r="B47" s="721" t="s">
        <v>454</v>
      </c>
    </row>
    <row r="48" spans="1:2" ht="22.5">
      <c r="A48" s="721"/>
      <c r="B48" s="732" t="s">
        <v>894</v>
      </c>
    </row>
    <row r="49" spans="1:2" ht="12.75">
      <c r="A49" s="721"/>
      <c r="B49" s="732" t="s">
        <v>455</v>
      </c>
    </row>
    <row r="50" spans="1:2" ht="12.75">
      <c r="A50" s="721"/>
      <c r="B50" s="721"/>
    </row>
    <row r="51" spans="1:2" ht="12.75">
      <c r="A51" s="731">
        <v>41855</v>
      </c>
      <c r="B51" s="721" t="s">
        <v>456</v>
      </c>
    </row>
    <row r="52" spans="1:2" ht="22.5">
      <c r="A52" s="721"/>
      <c r="B52" s="732" t="s">
        <v>894</v>
      </c>
    </row>
    <row r="53" spans="1:2" ht="12.75">
      <c r="A53" s="721"/>
      <c r="B53" s="732" t="s">
        <v>455</v>
      </c>
    </row>
    <row r="54" spans="1:2" ht="12.75">
      <c r="A54" s="721"/>
      <c r="B54" s="721"/>
    </row>
    <row r="55" spans="1:2" ht="12.75">
      <c r="A55" s="731">
        <v>41856</v>
      </c>
      <c r="B55" s="721" t="s">
        <v>457</v>
      </c>
    </row>
    <row r="56" spans="1:2" ht="22.5">
      <c r="A56" s="721"/>
      <c r="B56" s="732" t="s">
        <v>1228</v>
      </c>
    </row>
    <row r="57" spans="1:2" ht="12.75">
      <c r="A57" s="721"/>
      <c r="B57" s="732" t="s">
        <v>459</v>
      </c>
    </row>
    <row r="58" spans="1:2" ht="12.75">
      <c r="A58" s="721"/>
      <c r="B58" s="721"/>
    </row>
    <row r="59" spans="1:2" ht="12.75">
      <c r="A59" s="731">
        <v>41857</v>
      </c>
      <c r="B59" s="721" t="s">
        <v>460</v>
      </c>
    </row>
    <row r="60" spans="1:2" ht="22.5">
      <c r="A60" s="721"/>
      <c r="B60" s="732" t="s">
        <v>898</v>
      </c>
    </row>
    <row r="61" spans="1:2" ht="12.75">
      <c r="A61" s="721"/>
      <c r="B61" s="732" t="s">
        <v>462</v>
      </c>
    </row>
    <row r="62" spans="1:2" ht="12.75">
      <c r="A62" s="721"/>
      <c r="B62" s="721"/>
    </row>
    <row r="63" spans="1:2" ht="12.75">
      <c r="A63" s="731">
        <v>41858</v>
      </c>
      <c r="B63" s="721" t="s">
        <v>365</v>
      </c>
    </row>
    <row r="64" spans="1:2" ht="22.5">
      <c r="A64" s="721"/>
      <c r="B64" s="732" t="s">
        <v>1229</v>
      </c>
    </row>
    <row r="65" spans="1:2" ht="12.75">
      <c r="A65" s="721"/>
      <c r="B65" s="732" t="s">
        <v>367</v>
      </c>
    </row>
    <row r="66" spans="1:2" ht="12.75">
      <c r="A66" s="721"/>
      <c r="B66" s="721"/>
    </row>
    <row r="67" spans="1:2" ht="12.75">
      <c r="A67" s="731">
        <v>41859</v>
      </c>
      <c r="B67" s="721" t="s">
        <v>1230</v>
      </c>
    </row>
    <row r="68" spans="1:2" ht="22.5">
      <c r="A68" s="721"/>
      <c r="B68" s="732" t="s">
        <v>1231</v>
      </c>
    </row>
    <row r="69" spans="1:2" ht="12.75">
      <c r="A69" s="721"/>
      <c r="B69" s="732" t="s">
        <v>1232</v>
      </c>
    </row>
    <row r="70" spans="1:2" ht="12.75">
      <c r="A70" s="721"/>
      <c r="B70" s="721"/>
    </row>
    <row r="71" spans="1:2" ht="12.75">
      <c r="A71" s="731">
        <v>41860</v>
      </c>
      <c r="B71" s="721" t="s">
        <v>1233</v>
      </c>
    </row>
    <row r="72" spans="1:2" ht="12.75">
      <c r="A72" s="721"/>
      <c r="B72" s="732" t="s">
        <v>1234</v>
      </c>
    </row>
    <row r="73" spans="1:2" ht="12.75">
      <c r="A73" s="721"/>
      <c r="B73" s="732" t="s">
        <v>1235</v>
      </c>
    </row>
    <row r="74" spans="1:2" ht="12.75">
      <c r="A74" s="721"/>
      <c r="B74" s="721"/>
    </row>
    <row r="75" spans="1:3" ht="12.75">
      <c r="A75" s="721" t="s">
        <v>463</v>
      </c>
      <c r="B75" s="899" t="s">
        <v>464</v>
      </c>
      <c r="C75" s="899"/>
    </row>
    <row r="76" spans="1:3" ht="12.75">
      <c r="A76" s="902">
        <v>41891</v>
      </c>
      <c r="B76" s="901" t="s">
        <v>895</v>
      </c>
      <c r="C76" s="729" t="s">
        <v>79</v>
      </c>
    </row>
    <row r="77" spans="1:3" ht="12.75">
      <c r="A77" s="902"/>
      <c r="B77" s="901"/>
      <c r="C77" s="734" t="s">
        <v>465</v>
      </c>
    </row>
    <row r="78" spans="1:3" ht="12.75">
      <c r="A78" s="721"/>
      <c r="B78" s="903" t="s">
        <v>896</v>
      </c>
      <c r="C78" s="903"/>
    </row>
    <row r="79" spans="1:3" ht="12.75">
      <c r="A79" s="721"/>
      <c r="B79" s="903" t="s">
        <v>897</v>
      </c>
      <c r="C79" s="903"/>
    </row>
    <row r="80" spans="1:3" ht="12.75">
      <c r="A80" s="721"/>
      <c r="B80" s="900"/>
      <c r="C80" s="900"/>
    </row>
    <row r="81" spans="1:3" ht="12.75">
      <c r="A81" s="731">
        <v>41892</v>
      </c>
      <c r="B81" s="733" t="s">
        <v>1236</v>
      </c>
      <c r="C81" s="729" t="s">
        <v>80</v>
      </c>
    </row>
    <row r="82" spans="1:3" ht="12.75">
      <c r="A82" s="721"/>
      <c r="B82" s="903" t="s">
        <v>896</v>
      </c>
      <c r="C82" s="903"/>
    </row>
    <row r="83" spans="1:3" ht="12.75">
      <c r="A83" s="721"/>
      <c r="B83" s="903" t="s">
        <v>897</v>
      </c>
      <c r="C83" s="903"/>
    </row>
    <row r="84" spans="1:3" ht="12.75">
      <c r="A84" s="721"/>
      <c r="B84" s="900"/>
      <c r="C84" s="900"/>
    </row>
    <row r="85" spans="1:3" ht="22.5">
      <c r="A85" s="731">
        <v>41893</v>
      </c>
      <c r="B85" s="733" t="s">
        <v>1237</v>
      </c>
      <c r="C85" s="729" t="s">
        <v>468</v>
      </c>
    </row>
    <row r="86" spans="1:3" ht="12.75">
      <c r="A86" s="721"/>
      <c r="B86" s="903" t="s">
        <v>896</v>
      </c>
      <c r="C86" s="903"/>
    </row>
    <row r="87" spans="1:3" ht="12.75">
      <c r="A87" s="721"/>
      <c r="B87" s="903" t="s">
        <v>897</v>
      </c>
      <c r="C87" s="903"/>
    </row>
    <row r="88" spans="1:3" ht="12.75">
      <c r="A88" s="721"/>
      <c r="B88" s="900"/>
      <c r="C88" s="900"/>
    </row>
    <row r="89" spans="1:3" ht="12.75">
      <c r="A89" s="731">
        <v>41894</v>
      </c>
      <c r="B89" s="733" t="s">
        <v>1238</v>
      </c>
      <c r="C89" s="729" t="s">
        <v>82</v>
      </c>
    </row>
    <row r="90" spans="1:3" ht="12.75">
      <c r="A90" s="721"/>
      <c r="B90" s="903" t="s">
        <v>896</v>
      </c>
      <c r="C90" s="903"/>
    </row>
    <row r="91" spans="1:3" ht="12.75">
      <c r="A91" s="721"/>
      <c r="B91" s="903" t="s">
        <v>897</v>
      </c>
      <c r="C91" s="903"/>
    </row>
    <row r="92" spans="1:3" ht="12.75">
      <c r="A92" s="721"/>
      <c r="B92" s="900"/>
      <c r="C92" s="900"/>
    </row>
    <row r="93" spans="1:4" ht="12.75">
      <c r="A93" s="721" t="s">
        <v>723</v>
      </c>
      <c r="B93" s="904" t="s">
        <v>469</v>
      </c>
      <c r="C93" s="904"/>
      <c r="D93" s="904"/>
    </row>
    <row r="94" spans="1:4" ht="12.75">
      <c r="A94" s="905">
        <v>41946</v>
      </c>
      <c r="B94" s="735" t="s">
        <v>88</v>
      </c>
      <c r="C94" s="735" t="s">
        <v>470</v>
      </c>
      <c r="D94" s="735" t="s">
        <v>471</v>
      </c>
    </row>
    <row r="95" spans="1:4" ht="12.75">
      <c r="A95" s="905"/>
      <c r="B95" s="736" t="s">
        <v>89</v>
      </c>
      <c r="C95" s="737">
        <v>18000000</v>
      </c>
      <c r="D95" s="736" t="s">
        <v>311</v>
      </c>
    </row>
    <row r="96" spans="1:4" ht="12.75">
      <c r="A96" s="721"/>
      <c r="B96" s="906" t="s">
        <v>473</v>
      </c>
      <c r="C96" s="906"/>
      <c r="D96" s="906"/>
    </row>
    <row r="97" spans="1:4" ht="12.75">
      <c r="A97" s="721"/>
      <c r="B97" s="903" t="s">
        <v>898</v>
      </c>
      <c r="C97" s="903"/>
      <c r="D97" s="903"/>
    </row>
    <row r="98" spans="1:4" ht="12.75">
      <c r="A98" s="721"/>
      <c r="B98" s="903" t="s">
        <v>474</v>
      </c>
      <c r="C98" s="903"/>
      <c r="D98" s="903"/>
    </row>
    <row r="99" spans="1:4" ht="12.75">
      <c r="A99" s="721"/>
      <c r="B99" s="900"/>
      <c r="C99" s="900"/>
      <c r="D99" s="900"/>
    </row>
    <row r="100" spans="1:2" ht="12.75">
      <c r="A100" s="721" t="s">
        <v>725</v>
      </c>
      <c r="B100" s="728" t="s">
        <v>1239</v>
      </c>
    </row>
    <row r="101" spans="1:2" ht="12.75">
      <c r="A101" s="902">
        <v>41803</v>
      </c>
      <c r="B101" s="721" t="s">
        <v>1240</v>
      </c>
    </row>
    <row r="102" spans="1:2" ht="12.75">
      <c r="A102" s="902"/>
      <c r="B102" s="721" t="s">
        <v>1241</v>
      </c>
    </row>
    <row r="103" spans="1:2" ht="12.75">
      <c r="A103" s="902"/>
      <c r="B103" s="721" t="s">
        <v>1242</v>
      </c>
    </row>
    <row r="104" spans="1:2" ht="12.75">
      <c r="A104" s="902"/>
      <c r="B104" s="721" t="s">
        <v>478</v>
      </c>
    </row>
    <row r="105" spans="1:2" ht="12.75">
      <c r="A105" s="902"/>
      <c r="B105" s="721" t="s">
        <v>479</v>
      </c>
    </row>
    <row r="106" spans="1:2" ht="22.5">
      <c r="A106" s="902"/>
      <c r="B106" s="721" t="s">
        <v>1243</v>
      </c>
    </row>
    <row r="107" spans="1:2" ht="22.5">
      <c r="A107" s="902"/>
      <c r="B107" s="721" t="s">
        <v>1244</v>
      </c>
    </row>
    <row r="108" spans="1:2" ht="12.75">
      <c r="A108" s="902"/>
      <c r="B108" s="722"/>
    </row>
    <row r="109" spans="1:2" ht="12.75">
      <c r="A109" s="902"/>
      <c r="B109" s="721" t="s">
        <v>480</v>
      </c>
    </row>
    <row r="110" spans="1:2" ht="12.75">
      <c r="A110" s="721"/>
      <c r="B110" s="732" t="s">
        <v>1245</v>
      </c>
    </row>
    <row r="111" spans="1:2" ht="12.75">
      <c r="A111" s="721"/>
      <c r="B111" s="732" t="s">
        <v>1234</v>
      </c>
    </row>
    <row r="112" spans="1:2" ht="12.75">
      <c r="A112" s="721"/>
      <c r="B112" s="732" t="s">
        <v>1246</v>
      </c>
    </row>
    <row r="113" spans="1:2" ht="12.75">
      <c r="A113" s="721"/>
      <c r="B113" s="721"/>
    </row>
    <row r="114" spans="1:2" ht="12.75">
      <c r="A114" s="721" t="s">
        <v>726</v>
      </c>
      <c r="B114" s="728" t="s">
        <v>1247</v>
      </c>
    </row>
    <row r="115" spans="1:2" ht="22.5">
      <c r="A115" s="902">
        <v>41684</v>
      </c>
      <c r="B115" s="721" t="s">
        <v>1248</v>
      </c>
    </row>
    <row r="116" spans="1:2" ht="12.75">
      <c r="A116" s="902"/>
      <c r="B116" s="721" t="s">
        <v>1249</v>
      </c>
    </row>
    <row r="117" spans="1:2" ht="12.75">
      <c r="A117" s="902"/>
      <c r="B117" s="721" t="s">
        <v>434</v>
      </c>
    </row>
    <row r="118" spans="1:2" ht="12.75">
      <c r="A118" s="902"/>
      <c r="B118" s="721"/>
    </row>
    <row r="119" spans="1:2" ht="22.5">
      <c r="A119" s="902"/>
      <c r="B119" s="721" t="s">
        <v>1250</v>
      </c>
    </row>
    <row r="120" spans="1:2" ht="12.75">
      <c r="A120" s="902"/>
      <c r="B120" s="721" t="s">
        <v>1251</v>
      </c>
    </row>
    <row r="121" spans="1:2" ht="12.75">
      <c r="A121" s="902"/>
      <c r="B121" s="721" t="s">
        <v>1252</v>
      </c>
    </row>
    <row r="122" spans="1:2" ht="12.75">
      <c r="A122" s="902"/>
      <c r="B122" s="721" t="s">
        <v>1253</v>
      </c>
    </row>
    <row r="123" spans="1:2" ht="12.75">
      <c r="A123" s="902"/>
      <c r="B123" s="721" t="s">
        <v>1254</v>
      </c>
    </row>
    <row r="124" spans="1:2" ht="12.75">
      <c r="A124" s="721"/>
      <c r="B124" s="732" t="s">
        <v>1255</v>
      </c>
    </row>
    <row r="125" spans="1:2" ht="22.5">
      <c r="A125" s="721"/>
      <c r="B125" s="732" t="s">
        <v>1231</v>
      </c>
    </row>
    <row r="126" spans="1:2" ht="12.75">
      <c r="A126" s="721"/>
      <c r="B126" s="732" t="s">
        <v>1256</v>
      </c>
    </row>
    <row r="127" spans="1:2" ht="12.75">
      <c r="A127" s="721"/>
      <c r="B127" s="721"/>
    </row>
    <row r="128" spans="1:2" ht="12.75">
      <c r="A128" s="721" t="s">
        <v>727</v>
      </c>
      <c r="B128" s="728" t="s">
        <v>481</v>
      </c>
    </row>
    <row r="129" spans="1:2" ht="12.75">
      <c r="A129" s="902">
        <v>41835</v>
      </c>
      <c r="B129" s="721" t="s">
        <v>368</v>
      </c>
    </row>
    <row r="130" spans="1:2" ht="12.75">
      <c r="A130" s="902"/>
      <c r="B130" s="721" t="s">
        <v>369</v>
      </c>
    </row>
    <row r="131" spans="1:2" ht="12.75">
      <c r="A131" s="902"/>
      <c r="B131" s="721" t="s">
        <v>1257</v>
      </c>
    </row>
    <row r="132" spans="1:2" ht="12.75">
      <c r="A132" s="902"/>
      <c r="B132" s="721" t="s">
        <v>1258</v>
      </c>
    </row>
    <row r="133" spans="1:2" ht="12.75">
      <c r="A133" s="721"/>
      <c r="B133" s="732" t="s">
        <v>1259</v>
      </c>
    </row>
    <row r="134" spans="1:2" ht="12.75">
      <c r="A134" s="721"/>
      <c r="B134" s="732" t="s">
        <v>1234</v>
      </c>
    </row>
    <row r="135" spans="1:2" ht="12.75">
      <c r="A135" s="721"/>
      <c r="B135" s="732" t="s">
        <v>1260</v>
      </c>
    </row>
    <row r="136" spans="1:2" ht="12.75">
      <c r="A136" s="721"/>
      <c r="B136" s="721"/>
    </row>
    <row r="137" spans="1:2" ht="12.75">
      <c r="A137" s="902">
        <v>41866</v>
      </c>
      <c r="B137" s="721" t="s">
        <v>374</v>
      </c>
    </row>
    <row r="138" spans="1:2" ht="12.75">
      <c r="A138" s="902"/>
      <c r="B138" s="721" t="s">
        <v>375</v>
      </c>
    </row>
    <row r="139" spans="1:2" ht="12.75">
      <c r="A139" s="902"/>
      <c r="B139" s="721" t="s">
        <v>1257</v>
      </c>
    </row>
    <row r="140" spans="1:2" ht="12.75">
      <c r="A140" s="902"/>
      <c r="B140" s="721" t="s">
        <v>1258</v>
      </c>
    </row>
    <row r="141" spans="1:2" ht="12.75">
      <c r="A141" s="721"/>
      <c r="B141" s="732" t="s">
        <v>1259</v>
      </c>
    </row>
    <row r="142" spans="1:2" ht="12.75">
      <c r="A142" s="721"/>
      <c r="B142" s="732" t="s">
        <v>1234</v>
      </c>
    </row>
    <row r="143" spans="1:2" ht="12.75">
      <c r="A143" s="721"/>
      <c r="B143" s="732" t="s">
        <v>1260</v>
      </c>
    </row>
    <row r="144" spans="1:2" ht="12.75">
      <c r="A144" s="721"/>
      <c r="B144" s="721"/>
    </row>
    <row r="145" spans="1:2" ht="12.75">
      <c r="A145" s="902">
        <v>41897</v>
      </c>
      <c r="B145" s="721" t="s">
        <v>1261</v>
      </c>
    </row>
    <row r="146" spans="1:2" ht="12.75">
      <c r="A146" s="902"/>
      <c r="B146" s="721" t="s">
        <v>1262</v>
      </c>
    </row>
    <row r="147" spans="1:2" ht="12.75">
      <c r="A147" s="902"/>
      <c r="B147" s="721" t="s">
        <v>1257</v>
      </c>
    </row>
    <row r="148" spans="1:2" ht="12.75">
      <c r="A148" s="902"/>
      <c r="B148" s="721" t="s">
        <v>1258</v>
      </c>
    </row>
    <row r="149" spans="1:2" ht="12.75">
      <c r="A149" s="721"/>
      <c r="B149" s="732" t="s">
        <v>1259</v>
      </c>
    </row>
    <row r="150" spans="1:2" ht="12.75">
      <c r="A150" s="721"/>
      <c r="B150" s="732" t="s">
        <v>1234</v>
      </c>
    </row>
    <row r="151" spans="1:2" ht="12.75">
      <c r="A151" s="721"/>
      <c r="B151" s="732" t="s">
        <v>1260</v>
      </c>
    </row>
    <row r="152" spans="1:2" ht="12.75">
      <c r="A152" s="721"/>
      <c r="B152" s="721"/>
    </row>
    <row r="153" spans="1:2" ht="12.75">
      <c r="A153" s="721" t="s">
        <v>732</v>
      </c>
      <c r="B153" s="728" t="s">
        <v>483</v>
      </c>
    </row>
    <row r="154" spans="1:2" ht="12.75">
      <c r="A154" s="731">
        <v>41718</v>
      </c>
      <c r="B154" s="721" t="s">
        <v>484</v>
      </c>
    </row>
    <row r="155" spans="1:2" ht="12.75">
      <c r="A155" s="721"/>
      <c r="B155" s="732" t="s">
        <v>1263</v>
      </c>
    </row>
    <row r="156" spans="1:2" ht="12.75">
      <c r="A156" s="721"/>
      <c r="B156" s="732" t="s">
        <v>486</v>
      </c>
    </row>
    <row r="157" spans="1:2" ht="12.75">
      <c r="A157" s="721"/>
      <c r="B157" s="721"/>
    </row>
    <row r="158" spans="1:2" ht="12.75">
      <c r="A158" s="721" t="s">
        <v>733</v>
      </c>
      <c r="B158" s="728" t="s">
        <v>487</v>
      </c>
    </row>
    <row r="159" spans="1:2" ht="12.75">
      <c r="A159" s="902">
        <v>41750</v>
      </c>
      <c r="B159" s="732" t="s">
        <v>488</v>
      </c>
    </row>
    <row r="160" spans="1:2" ht="12.75">
      <c r="A160" s="902"/>
      <c r="B160" s="732" t="s">
        <v>489</v>
      </c>
    </row>
    <row r="161" spans="1:2" ht="12.75">
      <c r="A161" s="902"/>
      <c r="B161" s="732" t="s">
        <v>378</v>
      </c>
    </row>
    <row r="162" spans="1:2" ht="12.75">
      <c r="A162" s="902"/>
      <c r="B162" s="732" t="s">
        <v>379</v>
      </c>
    </row>
    <row r="163" spans="1:2" ht="12.75">
      <c r="A163" s="721"/>
      <c r="B163" s="732" t="s">
        <v>380</v>
      </c>
    </row>
    <row r="164" spans="1:2" ht="22.5">
      <c r="A164" s="721"/>
      <c r="B164" s="732" t="s">
        <v>899</v>
      </c>
    </row>
    <row r="165" spans="1:2" ht="12.75">
      <c r="A165" s="721"/>
      <c r="B165" s="732" t="s">
        <v>455</v>
      </c>
    </row>
    <row r="166" spans="1:2" ht="12.75">
      <c r="A166" s="721"/>
      <c r="B166" s="721"/>
    </row>
    <row r="167" spans="1:2" ht="12.75">
      <c r="A167" s="721" t="s">
        <v>816</v>
      </c>
      <c r="B167" s="728" t="s">
        <v>492</v>
      </c>
    </row>
    <row r="168" spans="1:2" ht="12.75">
      <c r="A168" s="907">
        <v>11689</v>
      </c>
      <c r="B168" s="721" t="s">
        <v>493</v>
      </c>
    </row>
    <row r="169" spans="1:2" ht="12.75">
      <c r="A169" s="907"/>
      <c r="B169" s="721" t="s">
        <v>494</v>
      </c>
    </row>
    <row r="170" spans="1:2" ht="33.75">
      <c r="A170" s="907"/>
      <c r="B170" s="721" t="s">
        <v>1264</v>
      </c>
    </row>
    <row r="171" spans="1:2" ht="12.75">
      <c r="A171" s="907"/>
      <c r="B171" s="721" t="s">
        <v>434</v>
      </c>
    </row>
    <row r="172" spans="1:2" ht="12.75">
      <c r="A172" s="907"/>
      <c r="B172" s="721"/>
    </row>
    <row r="173" spans="1:2" ht="12.75">
      <c r="A173" s="721"/>
      <c r="B173" s="732" t="s">
        <v>496</v>
      </c>
    </row>
    <row r="174" spans="1:2" ht="12.75">
      <c r="A174" s="721"/>
      <c r="B174" s="721"/>
    </row>
    <row r="175" spans="1:2" ht="12.75">
      <c r="A175" s="907">
        <v>11720</v>
      </c>
      <c r="B175" s="721" t="s">
        <v>497</v>
      </c>
    </row>
    <row r="176" spans="1:2" ht="12.75">
      <c r="A176" s="907"/>
      <c r="B176" s="721" t="s">
        <v>498</v>
      </c>
    </row>
    <row r="177" spans="1:2" ht="33.75">
      <c r="A177" s="907"/>
      <c r="B177" s="721" t="s">
        <v>499</v>
      </c>
    </row>
    <row r="178" spans="1:2" ht="12.75">
      <c r="A178" s="907"/>
      <c r="B178" s="721" t="s">
        <v>434</v>
      </c>
    </row>
    <row r="179" spans="1:2" ht="12.75">
      <c r="A179" s="907"/>
      <c r="B179" s="721"/>
    </row>
    <row r="180" spans="1:2" ht="22.5">
      <c r="A180" s="721"/>
      <c r="B180" s="732" t="s">
        <v>1265</v>
      </c>
    </row>
    <row r="181" spans="1:2" ht="12.75">
      <c r="A181" s="721"/>
      <c r="B181" s="732" t="s">
        <v>501</v>
      </c>
    </row>
    <row r="182" spans="1:2" ht="12.75">
      <c r="A182" s="721"/>
      <c r="B182" s="721"/>
    </row>
    <row r="183" spans="1:2" ht="12.75">
      <c r="A183" s="721" t="s">
        <v>833</v>
      </c>
      <c r="B183" s="728" t="s">
        <v>502</v>
      </c>
    </row>
    <row r="184" spans="1:2" ht="22.5">
      <c r="A184" s="738">
        <v>17899</v>
      </c>
      <c r="B184" s="721" t="s">
        <v>1266</v>
      </c>
    </row>
    <row r="185" spans="1:2" ht="12.75">
      <c r="A185" s="721"/>
      <c r="B185" s="732" t="s">
        <v>491</v>
      </c>
    </row>
    <row r="186" spans="1:2" ht="12.75">
      <c r="A186" s="721"/>
      <c r="B186" s="721"/>
    </row>
    <row r="187" spans="1:2" ht="22.5">
      <c r="A187" s="738">
        <v>17930</v>
      </c>
      <c r="B187" s="721" t="s">
        <v>1267</v>
      </c>
    </row>
    <row r="188" spans="1:2" ht="22.5">
      <c r="A188" s="721"/>
      <c r="B188" s="732" t="s">
        <v>1268</v>
      </c>
    </row>
    <row r="189" spans="1:2" ht="12.75">
      <c r="A189" s="721"/>
      <c r="B189" s="732" t="s">
        <v>491</v>
      </c>
    </row>
    <row r="190" spans="1:2" ht="12.75">
      <c r="A190" s="721"/>
      <c r="B190" s="721"/>
    </row>
    <row r="193" ht="12.75">
      <c r="A193" s="727" t="s">
        <v>505</v>
      </c>
    </row>
    <row r="195" spans="1:2" ht="12.75">
      <c r="A195" s="721" t="s">
        <v>798</v>
      </c>
      <c r="B195" s="728" t="s">
        <v>506</v>
      </c>
    </row>
    <row r="196" spans="1:2" ht="12.75">
      <c r="A196" s="902">
        <v>41645</v>
      </c>
      <c r="B196" s="721" t="s">
        <v>74</v>
      </c>
    </row>
    <row r="197" spans="1:2" ht="12.75">
      <c r="A197" s="902"/>
      <c r="B197" s="721" t="s">
        <v>507</v>
      </c>
    </row>
    <row r="198" spans="1:2" ht="12.75">
      <c r="A198" s="902"/>
      <c r="B198" s="721" t="s">
        <v>1269</v>
      </c>
    </row>
    <row r="199" spans="1:2" ht="12.75">
      <c r="A199" s="902"/>
      <c r="B199" s="721" t="s">
        <v>385</v>
      </c>
    </row>
    <row r="200" spans="1:2" ht="12.75">
      <c r="A200" s="721"/>
      <c r="B200" s="732" t="s">
        <v>1255</v>
      </c>
    </row>
    <row r="201" spans="1:2" ht="22.5">
      <c r="A201" s="721"/>
      <c r="B201" s="732" t="s">
        <v>1231</v>
      </c>
    </row>
    <row r="202" spans="1:2" ht="12.75">
      <c r="A202" s="721"/>
      <c r="B202" s="732" t="s">
        <v>1256</v>
      </c>
    </row>
    <row r="203" spans="1:2" ht="12.75">
      <c r="A203" s="721"/>
      <c r="B203" s="721"/>
    </row>
    <row r="204" spans="1:2" ht="22.5">
      <c r="A204" s="902">
        <v>41646</v>
      </c>
      <c r="B204" s="721" t="s">
        <v>382</v>
      </c>
    </row>
    <row r="205" spans="1:2" ht="12.75">
      <c r="A205" s="902"/>
      <c r="B205" s="721" t="s">
        <v>383</v>
      </c>
    </row>
    <row r="206" spans="1:2" ht="12.75">
      <c r="A206" s="902"/>
      <c r="B206" s="721" t="s">
        <v>434</v>
      </c>
    </row>
    <row r="207" spans="1:2" ht="12.75">
      <c r="A207" s="902"/>
      <c r="B207" s="721"/>
    </row>
    <row r="208" spans="1:2" ht="22.5">
      <c r="A208" s="902"/>
      <c r="B208" s="721" t="s">
        <v>384</v>
      </c>
    </row>
    <row r="209" spans="1:2" ht="12.75">
      <c r="A209" s="902"/>
      <c r="B209" s="721" t="s">
        <v>385</v>
      </c>
    </row>
    <row r="210" spans="1:2" ht="12.75">
      <c r="A210" s="721"/>
      <c r="B210" s="732" t="s">
        <v>1255</v>
      </c>
    </row>
    <row r="211" spans="1:2" ht="22.5">
      <c r="A211" s="721"/>
      <c r="B211" s="732" t="s">
        <v>1231</v>
      </c>
    </row>
    <row r="212" spans="1:2" ht="12.75">
      <c r="A212" s="721"/>
      <c r="B212" s="732" t="s">
        <v>1256</v>
      </c>
    </row>
    <row r="213" spans="1:2" ht="12.75">
      <c r="A213" s="721"/>
      <c r="B213" s="721"/>
    </row>
    <row r="216" ht="12.75">
      <c r="A216" s="739" t="s">
        <v>1270</v>
      </c>
    </row>
    <row r="217" ht="12.75">
      <c r="A217" s="739" t="s">
        <v>509</v>
      </c>
    </row>
  </sheetData>
  <sheetProtection/>
  <mergeCells count="35">
    <mergeCell ref="A101:A109"/>
    <mergeCell ref="A115:A123"/>
    <mergeCell ref="A129:A132"/>
    <mergeCell ref="A204:A209"/>
    <mergeCell ref="A137:A140"/>
    <mergeCell ref="A145:A148"/>
    <mergeCell ref="A159:A162"/>
    <mergeCell ref="A168:A172"/>
    <mergeCell ref="A175:A179"/>
    <mergeCell ref="A196:A199"/>
    <mergeCell ref="B93:D93"/>
    <mergeCell ref="A94:A95"/>
    <mergeCell ref="B96:D96"/>
    <mergeCell ref="B97:D97"/>
    <mergeCell ref="B98:D98"/>
    <mergeCell ref="B99:D99"/>
    <mergeCell ref="B86:C86"/>
    <mergeCell ref="B87:C87"/>
    <mergeCell ref="B88:C88"/>
    <mergeCell ref="B90:C90"/>
    <mergeCell ref="B91:C91"/>
    <mergeCell ref="B92:C92"/>
    <mergeCell ref="B78:C78"/>
    <mergeCell ref="B79:C79"/>
    <mergeCell ref="B80:C80"/>
    <mergeCell ref="B82:C82"/>
    <mergeCell ref="B83:C83"/>
    <mergeCell ref="B84:C84"/>
    <mergeCell ref="B15:C15"/>
    <mergeCell ref="A1:A5"/>
    <mergeCell ref="A16:A18"/>
    <mergeCell ref="B19:C19"/>
    <mergeCell ref="B76:B77"/>
    <mergeCell ref="B75:C75"/>
    <mergeCell ref="A76:A77"/>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Munka1"/>
  <dimension ref="A1:D196"/>
  <sheetViews>
    <sheetView zoomScalePageLayoutView="0" workbookViewId="0" topLeftCell="A120">
      <selection activeCell="F158" sqref="F158"/>
    </sheetView>
  </sheetViews>
  <sheetFormatPr defaultColWidth="9.00390625" defaultRowHeight="12.75"/>
  <cols>
    <col min="1" max="1" width="28.375" style="710" bestFit="1" customWidth="1"/>
    <col min="2" max="2" width="41.125" style="710" bestFit="1" customWidth="1"/>
    <col min="3" max="3" width="9.00390625" style="710" bestFit="1" customWidth="1"/>
    <col min="4" max="4" width="8.375" style="710" bestFit="1" customWidth="1"/>
    <col min="5" max="16384" width="9.125" style="710" customWidth="1"/>
  </cols>
  <sheetData>
    <row r="1" spans="1:2" ht="12">
      <c r="A1" s="912"/>
      <c r="B1" s="713"/>
    </row>
    <row r="2" spans="1:2" ht="12">
      <c r="A2" s="912"/>
      <c r="B2" s="713"/>
    </row>
    <row r="3" spans="1:2" ht="12">
      <c r="A3" s="912"/>
      <c r="B3" s="714"/>
    </row>
    <row r="4" spans="1:2" ht="12">
      <c r="A4" s="912"/>
      <c r="B4" s="709" t="s">
        <v>429</v>
      </c>
    </row>
    <row r="5" spans="1:2" ht="22.5">
      <c r="A5" s="912"/>
      <c r="B5" s="698" t="s">
        <v>430</v>
      </c>
    </row>
    <row r="6" spans="1:2" ht="11.25">
      <c r="A6" s="912"/>
      <c r="B6" s="698" t="s">
        <v>431</v>
      </c>
    </row>
    <row r="9" ht="11.25">
      <c r="A9" s="711" t="s">
        <v>432</v>
      </c>
    </row>
    <row r="11" ht="67.5">
      <c r="A11" s="699" t="s">
        <v>364</v>
      </c>
    </row>
    <row r="14" ht="11.25">
      <c r="A14" s="711" t="s">
        <v>433</v>
      </c>
    </row>
    <row r="16" spans="1:3" ht="11.25">
      <c r="A16" s="700" t="s">
        <v>798</v>
      </c>
      <c r="B16" s="913" t="s">
        <v>50</v>
      </c>
      <c r="C16" s="913"/>
    </row>
    <row r="17" spans="1:3" ht="22.5">
      <c r="A17" s="914"/>
      <c r="B17" s="702" t="s">
        <v>434</v>
      </c>
      <c r="C17" s="702" t="s">
        <v>67</v>
      </c>
    </row>
    <row r="18" spans="1:3" ht="33.75">
      <c r="A18" s="914"/>
      <c r="B18" s="702" t="s">
        <v>435</v>
      </c>
      <c r="C18" s="702" t="s">
        <v>436</v>
      </c>
    </row>
    <row r="19" spans="1:3" ht="11.25">
      <c r="A19" s="914"/>
      <c r="B19" s="702" t="s">
        <v>437</v>
      </c>
      <c r="C19" s="703">
        <v>37006</v>
      </c>
    </row>
    <row r="20" spans="1:3" ht="11.25">
      <c r="A20" s="700"/>
      <c r="B20" s="914"/>
      <c r="C20" s="914"/>
    </row>
    <row r="21" spans="1:2" ht="11.25">
      <c r="A21" s="700" t="s">
        <v>799</v>
      </c>
      <c r="B21" s="701" t="s">
        <v>438</v>
      </c>
    </row>
    <row r="22" spans="1:2" ht="22.5">
      <c r="A22" s="704">
        <v>40940</v>
      </c>
      <c r="B22" s="700" t="s">
        <v>439</v>
      </c>
    </row>
    <row r="23" spans="1:2" ht="11.25">
      <c r="A23" s="700"/>
      <c r="B23" s="705" t="s">
        <v>440</v>
      </c>
    </row>
    <row r="24" spans="1:2" ht="11.25">
      <c r="A24" s="700"/>
      <c r="B24" s="700"/>
    </row>
    <row r="25" spans="1:2" ht="11.25">
      <c r="A25" s="700" t="s">
        <v>800</v>
      </c>
      <c r="B25" s="701" t="s">
        <v>441</v>
      </c>
    </row>
    <row r="26" spans="1:2" ht="11.25">
      <c r="A26" s="704">
        <v>40969</v>
      </c>
      <c r="B26" s="700" t="s">
        <v>442</v>
      </c>
    </row>
    <row r="27" spans="1:2" ht="11.25">
      <c r="A27" s="700"/>
      <c r="B27" s="705" t="s">
        <v>440</v>
      </c>
    </row>
    <row r="28" spans="1:2" ht="11.25">
      <c r="A28" s="700"/>
      <c r="B28" s="700"/>
    </row>
    <row r="29" spans="1:2" ht="11.25">
      <c r="A29" s="700" t="s">
        <v>802</v>
      </c>
      <c r="B29" s="701" t="s">
        <v>443</v>
      </c>
    </row>
    <row r="30" spans="1:2" ht="11.25">
      <c r="A30" s="704">
        <v>41031</v>
      </c>
      <c r="B30" s="700" t="s">
        <v>444</v>
      </c>
    </row>
    <row r="31" spans="1:2" ht="11.25">
      <c r="A31" s="700"/>
      <c r="B31" s="705" t="s">
        <v>445</v>
      </c>
    </row>
    <row r="32" spans="1:2" ht="11.25">
      <c r="A32" s="700"/>
      <c r="B32" s="705" t="s">
        <v>446</v>
      </c>
    </row>
    <row r="33" spans="1:2" ht="11.25">
      <c r="A33" s="700"/>
      <c r="B33" s="705" t="s">
        <v>447</v>
      </c>
    </row>
    <row r="34" spans="1:2" ht="11.25">
      <c r="A34" s="700"/>
      <c r="B34" s="700"/>
    </row>
    <row r="35" spans="1:2" ht="11.25">
      <c r="A35" s="700" t="s">
        <v>804</v>
      </c>
      <c r="B35" s="701" t="s">
        <v>448</v>
      </c>
    </row>
    <row r="36" spans="1:2" ht="11.25">
      <c r="A36" s="704">
        <v>41092</v>
      </c>
      <c r="B36" s="700" t="s">
        <v>449</v>
      </c>
    </row>
    <row r="37" spans="1:2" ht="11.25">
      <c r="A37" s="700"/>
      <c r="B37" s="705" t="s">
        <v>445</v>
      </c>
    </row>
    <row r="38" spans="1:2" ht="11.25">
      <c r="A38" s="700"/>
      <c r="B38" s="705" t="s">
        <v>446</v>
      </c>
    </row>
    <row r="39" spans="1:2" ht="11.25">
      <c r="A39" s="700"/>
      <c r="B39" s="705" t="s">
        <v>447</v>
      </c>
    </row>
    <row r="40" spans="1:2" ht="11.25">
      <c r="A40" s="700"/>
      <c r="B40" s="700"/>
    </row>
    <row r="41" spans="1:2" ht="11.25">
      <c r="A41" s="700" t="s">
        <v>805</v>
      </c>
      <c r="B41" s="701" t="s">
        <v>450</v>
      </c>
    </row>
    <row r="42" spans="1:2" ht="11.25">
      <c r="A42" s="704">
        <v>41122</v>
      </c>
      <c r="B42" s="700" t="s">
        <v>451</v>
      </c>
    </row>
    <row r="43" spans="1:2" ht="11.25">
      <c r="A43" s="700"/>
      <c r="B43" s="705" t="s">
        <v>440</v>
      </c>
    </row>
    <row r="44" spans="1:2" ht="11.25">
      <c r="A44" s="700"/>
      <c r="B44" s="700"/>
    </row>
    <row r="45" spans="1:2" ht="11.25">
      <c r="A45" s="704">
        <v>41123</v>
      </c>
      <c r="B45" s="700" t="s">
        <v>452</v>
      </c>
    </row>
    <row r="46" spans="1:2" ht="11.25">
      <c r="A46" s="700"/>
      <c r="B46" s="705" t="s">
        <v>453</v>
      </c>
    </row>
    <row r="47" spans="1:2" ht="11.25">
      <c r="A47" s="700"/>
      <c r="B47" s="700"/>
    </row>
    <row r="48" spans="1:2" ht="11.25">
      <c r="A48" s="704">
        <v>41124</v>
      </c>
      <c r="B48" s="700" t="s">
        <v>454</v>
      </c>
    </row>
    <row r="49" spans="1:2" ht="11.25">
      <c r="A49" s="700"/>
      <c r="B49" s="705" t="s">
        <v>446</v>
      </c>
    </row>
    <row r="50" spans="1:2" ht="11.25">
      <c r="A50" s="700"/>
      <c r="B50" s="705" t="s">
        <v>455</v>
      </c>
    </row>
    <row r="51" spans="1:2" ht="11.25">
      <c r="A51" s="700"/>
      <c r="B51" s="700"/>
    </row>
    <row r="52" spans="1:2" ht="11.25">
      <c r="A52" s="704">
        <v>41125</v>
      </c>
      <c r="B52" s="700" t="s">
        <v>456</v>
      </c>
    </row>
    <row r="53" spans="1:2" ht="11.25">
      <c r="A53" s="700"/>
      <c r="B53" s="705" t="s">
        <v>446</v>
      </c>
    </row>
    <row r="54" spans="1:2" ht="11.25">
      <c r="A54" s="700"/>
      <c r="B54" s="705" t="s">
        <v>455</v>
      </c>
    </row>
    <row r="55" spans="1:2" ht="11.25">
      <c r="A55" s="700"/>
      <c r="B55" s="700"/>
    </row>
    <row r="56" spans="1:2" ht="11.25">
      <c r="A56" s="704">
        <v>41126</v>
      </c>
      <c r="B56" s="700" t="s">
        <v>457</v>
      </c>
    </row>
    <row r="57" spans="1:2" ht="11.25">
      <c r="A57" s="700"/>
      <c r="B57" s="705" t="s">
        <v>458</v>
      </c>
    </row>
    <row r="58" spans="1:2" ht="11.25">
      <c r="A58" s="700"/>
      <c r="B58" s="705" t="s">
        <v>459</v>
      </c>
    </row>
    <row r="59" spans="1:2" ht="11.25">
      <c r="A59" s="700"/>
      <c r="B59" s="700"/>
    </row>
    <row r="60" spans="1:2" ht="11.25">
      <c r="A60" s="704">
        <v>41127</v>
      </c>
      <c r="B60" s="700" t="s">
        <v>460</v>
      </c>
    </row>
    <row r="61" spans="1:2" ht="11.25">
      <c r="A61" s="700"/>
      <c r="B61" s="705" t="s">
        <v>461</v>
      </c>
    </row>
    <row r="62" spans="1:2" ht="11.25">
      <c r="A62" s="700"/>
      <c r="B62" s="705" t="s">
        <v>462</v>
      </c>
    </row>
    <row r="63" spans="1:2" ht="11.25">
      <c r="A63" s="700"/>
      <c r="B63" s="700"/>
    </row>
    <row r="64" spans="1:2" ht="11.25">
      <c r="A64" s="704">
        <v>41128</v>
      </c>
      <c r="B64" s="700" t="s">
        <v>365</v>
      </c>
    </row>
    <row r="65" spans="1:2" ht="11.25">
      <c r="A65" s="700"/>
      <c r="B65" s="705" t="s">
        <v>366</v>
      </c>
    </row>
    <row r="66" spans="1:2" ht="11.25">
      <c r="A66" s="700"/>
      <c r="B66" s="705" t="s">
        <v>367</v>
      </c>
    </row>
    <row r="67" spans="1:2" ht="11.25">
      <c r="A67" s="700"/>
      <c r="B67" s="700"/>
    </row>
    <row r="68" spans="1:2" ht="11.25">
      <c r="A68" s="700" t="s">
        <v>463</v>
      </c>
      <c r="B68" s="701" t="s">
        <v>464</v>
      </c>
    </row>
    <row r="69" spans="1:2" ht="11.25">
      <c r="A69" s="909">
        <v>41157</v>
      </c>
      <c r="B69" s="697" t="s">
        <v>79</v>
      </c>
    </row>
    <row r="70" spans="1:2" ht="11.25">
      <c r="A70" s="909"/>
      <c r="B70" s="712" t="s">
        <v>465</v>
      </c>
    </row>
    <row r="71" ht="11.25">
      <c r="A71" s="909"/>
    </row>
    <row r="72" spans="1:2" ht="11.25">
      <c r="A72" s="700"/>
      <c r="B72" s="705" t="s">
        <v>466</v>
      </c>
    </row>
    <row r="73" spans="1:2" ht="11.25">
      <c r="A73" s="700"/>
      <c r="B73" s="705" t="s">
        <v>467</v>
      </c>
    </row>
    <row r="74" spans="1:2" ht="11.25">
      <c r="A74" s="700"/>
      <c r="B74" s="700"/>
    </row>
    <row r="75" spans="1:2" ht="11.25">
      <c r="A75" s="909">
        <v>41158</v>
      </c>
      <c r="B75" s="697" t="s">
        <v>80</v>
      </c>
    </row>
    <row r="76" ht="11.25">
      <c r="A76" s="909"/>
    </row>
    <row r="77" spans="1:2" ht="11.25">
      <c r="A77" s="700"/>
      <c r="B77" s="705" t="s">
        <v>466</v>
      </c>
    </row>
    <row r="78" spans="1:2" ht="11.25">
      <c r="A78" s="700"/>
      <c r="B78" s="705" t="s">
        <v>467</v>
      </c>
    </row>
    <row r="79" spans="1:2" ht="11.25">
      <c r="A79" s="700"/>
      <c r="B79" s="700"/>
    </row>
    <row r="80" spans="1:2" ht="11.25">
      <c r="A80" s="909">
        <v>41159</v>
      </c>
      <c r="B80" s="697" t="s">
        <v>468</v>
      </c>
    </row>
    <row r="81" ht="11.25">
      <c r="A81" s="909"/>
    </row>
    <row r="82" spans="1:2" ht="11.25">
      <c r="A82" s="700"/>
      <c r="B82" s="705" t="s">
        <v>466</v>
      </c>
    </row>
    <row r="83" spans="1:2" ht="11.25">
      <c r="A83" s="700"/>
      <c r="B83" s="705" t="s">
        <v>467</v>
      </c>
    </row>
    <row r="84" spans="1:2" ht="11.25">
      <c r="A84" s="700"/>
      <c r="B84" s="700"/>
    </row>
    <row r="85" spans="1:2" ht="11.25">
      <c r="A85" s="909">
        <v>41160</v>
      </c>
      <c r="B85" s="697" t="s">
        <v>82</v>
      </c>
    </row>
    <row r="86" ht="11.25">
      <c r="A86" s="909"/>
    </row>
    <row r="87" spans="1:2" ht="11.25">
      <c r="A87" s="700"/>
      <c r="B87" s="705" t="s">
        <v>466</v>
      </c>
    </row>
    <row r="88" spans="1:2" ht="11.25">
      <c r="A88" s="700"/>
      <c r="B88" s="705" t="s">
        <v>467</v>
      </c>
    </row>
    <row r="89" spans="1:2" ht="11.25">
      <c r="A89" s="700"/>
      <c r="B89" s="700"/>
    </row>
    <row r="90" spans="1:4" ht="11.25" customHeight="1">
      <c r="A90" s="700" t="s">
        <v>723</v>
      </c>
      <c r="B90" s="908" t="s">
        <v>469</v>
      </c>
      <c r="C90" s="908"/>
      <c r="D90" s="908"/>
    </row>
    <row r="91" spans="1:4" ht="11.25">
      <c r="A91" s="909">
        <v>41216</v>
      </c>
      <c r="B91" s="706" t="s">
        <v>88</v>
      </c>
      <c r="C91" s="706" t="s">
        <v>470</v>
      </c>
      <c r="D91" s="706" t="s">
        <v>471</v>
      </c>
    </row>
    <row r="92" spans="1:4" ht="11.25">
      <c r="A92" s="909"/>
      <c r="B92" s="707" t="s">
        <v>89</v>
      </c>
      <c r="C92" s="707">
        <v>18000000</v>
      </c>
      <c r="D92" s="707" t="s">
        <v>311</v>
      </c>
    </row>
    <row r="93" spans="1:4" ht="11.25" customHeight="1">
      <c r="A93" s="909"/>
      <c r="B93" s="910" t="s">
        <v>472</v>
      </c>
      <c r="C93" s="910"/>
      <c r="D93" s="910"/>
    </row>
    <row r="94" spans="1:4" ht="11.25" customHeight="1">
      <c r="A94" s="700"/>
      <c r="B94" s="911" t="s">
        <v>473</v>
      </c>
      <c r="C94" s="911"/>
      <c r="D94" s="911"/>
    </row>
    <row r="95" spans="1:4" ht="11.25" customHeight="1">
      <c r="A95" s="700"/>
      <c r="B95" s="911" t="s">
        <v>461</v>
      </c>
      <c r="C95" s="911"/>
      <c r="D95" s="911"/>
    </row>
    <row r="96" spans="1:4" ht="11.25" customHeight="1">
      <c r="A96" s="700"/>
      <c r="B96" s="911" t="s">
        <v>474</v>
      </c>
      <c r="C96" s="911"/>
      <c r="D96" s="911"/>
    </row>
    <row r="97" spans="1:4" ht="11.25">
      <c r="A97" s="700"/>
      <c r="B97" s="914"/>
      <c r="C97" s="914"/>
      <c r="D97" s="914"/>
    </row>
    <row r="98" spans="1:2" ht="11.25">
      <c r="A98" s="700" t="s">
        <v>725</v>
      </c>
      <c r="B98" s="701" t="s">
        <v>475</v>
      </c>
    </row>
    <row r="99" spans="1:2" ht="22.5">
      <c r="A99" s="909">
        <v>41012</v>
      </c>
      <c r="B99" s="700" t="s">
        <v>476</v>
      </c>
    </row>
    <row r="100" spans="1:2" ht="11.25">
      <c r="A100" s="909"/>
      <c r="B100" s="700" t="s">
        <v>477</v>
      </c>
    </row>
    <row r="101" spans="1:2" ht="11.25">
      <c r="A101" s="909"/>
      <c r="B101" s="700" t="s">
        <v>478</v>
      </c>
    </row>
    <row r="102" spans="1:2" ht="11.25">
      <c r="A102" s="909"/>
      <c r="B102" s="700" t="s">
        <v>479</v>
      </c>
    </row>
    <row r="103" spans="1:2" ht="11.25">
      <c r="A103" s="909"/>
      <c r="B103" s="700" t="s">
        <v>480</v>
      </c>
    </row>
    <row r="104" spans="1:2" ht="11.25">
      <c r="A104" s="700"/>
      <c r="B104" s="705" t="s">
        <v>473</v>
      </c>
    </row>
    <row r="105" spans="1:2" ht="11.25">
      <c r="A105" s="700"/>
      <c r="B105" s="705" t="s">
        <v>461</v>
      </c>
    </row>
    <row r="106" spans="1:2" ht="11.25">
      <c r="A106" s="700"/>
      <c r="B106" s="705" t="s">
        <v>474</v>
      </c>
    </row>
    <row r="107" spans="1:2" ht="11.25">
      <c r="A107" s="700"/>
      <c r="B107" s="700"/>
    </row>
    <row r="108" spans="1:2" ht="11.25">
      <c r="A108" s="700" t="s">
        <v>727</v>
      </c>
      <c r="B108" s="701" t="s">
        <v>481</v>
      </c>
    </row>
    <row r="109" spans="1:2" ht="11.25">
      <c r="A109" s="909">
        <v>41014</v>
      </c>
      <c r="B109" s="700" t="s">
        <v>368</v>
      </c>
    </row>
    <row r="110" spans="1:2" ht="11.25">
      <c r="A110" s="909"/>
      <c r="B110" s="700" t="s">
        <v>369</v>
      </c>
    </row>
    <row r="111" spans="1:2" ht="11.25">
      <c r="A111" s="909"/>
      <c r="B111" s="700" t="s">
        <v>370</v>
      </c>
    </row>
    <row r="112" spans="1:2" ht="11.25">
      <c r="A112" s="909"/>
      <c r="B112" s="700" t="s">
        <v>371</v>
      </c>
    </row>
    <row r="113" spans="1:2" ht="11.25">
      <c r="A113" s="700"/>
      <c r="B113" s="705" t="s">
        <v>372</v>
      </c>
    </row>
    <row r="114" spans="1:2" ht="11.25">
      <c r="A114" s="700"/>
      <c r="B114" s="705" t="s">
        <v>366</v>
      </c>
    </row>
    <row r="115" spans="1:2" ht="11.25">
      <c r="A115" s="700"/>
      <c r="B115" s="705" t="s">
        <v>373</v>
      </c>
    </row>
    <row r="116" spans="1:2" ht="11.25">
      <c r="A116" s="700"/>
      <c r="B116" s="700"/>
    </row>
    <row r="117" spans="1:2" ht="11.25">
      <c r="A117" s="909">
        <v>41044</v>
      </c>
      <c r="B117" s="700" t="s">
        <v>374</v>
      </c>
    </row>
    <row r="118" spans="1:2" ht="11.25">
      <c r="A118" s="909"/>
      <c r="B118" s="700" t="s">
        <v>375</v>
      </c>
    </row>
    <row r="119" spans="1:2" ht="11.25">
      <c r="A119" s="909"/>
      <c r="B119" s="700" t="s">
        <v>370</v>
      </c>
    </row>
    <row r="120" spans="1:2" ht="11.25">
      <c r="A120" s="909"/>
      <c r="B120" s="700" t="s">
        <v>371</v>
      </c>
    </row>
    <row r="121" spans="1:2" ht="11.25">
      <c r="A121" s="700"/>
      <c r="B121" s="705" t="s">
        <v>372</v>
      </c>
    </row>
    <row r="122" spans="1:2" ht="11.25">
      <c r="A122" s="700"/>
      <c r="B122" s="705" t="s">
        <v>366</v>
      </c>
    </row>
    <row r="123" spans="1:2" ht="11.25">
      <c r="A123" s="700"/>
      <c r="B123" s="705" t="s">
        <v>373</v>
      </c>
    </row>
    <row r="124" spans="1:2" ht="11.25">
      <c r="A124" s="700"/>
      <c r="B124" s="700"/>
    </row>
    <row r="125" spans="1:2" ht="11.25">
      <c r="A125" s="909">
        <v>41075</v>
      </c>
      <c r="B125" s="700" t="s">
        <v>376</v>
      </c>
    </row>
    <row r="126" spans="1:2" ht="11.25">
      <c r="A126" s="909"/>
      <c r="B126" s="700" t="s">
        <v>377</v>
      </c>
    </row>
    <row r="127" spans="1:2" ht="11.25">
      <c r="A127" s="909"/>
      <c r="B127" s="700" t="s">
        <v>370</v>
      </c>
    </row>
    <row r="128" spans="1:2" ht="11.25">
      <c r="A128" s="909"/>
      <c r="B128" s="700" t="s">
        <v>371</v>
      </c>
    </row>
    <row r="129" spans="1:2" ht="11.25">
      <c r="A129" s="700"/>
      <c r="B129" s="705" t="s">
        <v>372</v>
      </c>
    </row>
    <row r="130" spans="1:2" ht="11.25">
      <c r="A130" s="700"/>
      <c r="B130" s="705" t="s">
        <v>366</v>
      </c>
    </row>
    <row r="131" spans="1:2" ht="11.25">
      <c r="A131" s="700"/>
      <c r="B131" s="705" t="s">
        <v>373</v>
      </c>
    </row>
    <row r="132" spans="1:2" ht="11.25">
      <c r="A132" s="700"/>
      <c r="B132" s="700"/>
    </row>
    <row r="133" spans="1:2" ht="11.25">
      <c r="A133" s="700" t="s">
        <v>732</v>
      </c>
      <c r="B133" s="701" t="s">
        <v>483</v>
      </c>
    </row>
    <row r="134" spans="1:2" ht="11.25">
      <c r="A134" s="704">
        <v>40988</v>
      </c>
      <c r="B134" s="700" t="s">
        <v>484</v>
      </c>
    </row>
    <row r="135" spans="1:2" ht="12">
      <c r="A135" s="700"/>
      <c r="B135" s="705" t="s">
        <v>485</v>
      </c>
    </row>
    <row r="136" spans="1:2" ht="12">
      <c r="A136" s="700"/>
      <c r="B136" s="705" t="s">
        <v>486</v>
      </c>
    </row>
    <row r="137" spans="1:2" ht="12">
      <c r="A137" s="700"/>
      <c r="B137" s="700"/>
    </row>
    <row r="138" spans="1:2" ht="11.25">
      <c r="A138" s="700" t="s">
        <v>733</v>
      </c>
      <c r="B138" s="701" t="s">
        <v>487</v>
      </c>
    </row>
    <row r="139" spans="1:2" ht="11.25">
      <c r="A139" s="909">
        <v>41020</v>
      </c>
      <c r="B139" s="705" t="s">
        <v>488</v>
      </c>
    </row>
    <row r="140" spans="1:2" ht="11.25">
      <c r="A140" s="909"/>
      <c r="B140" s="705" t="s">
        <v>489</v>
      </c>
    </row>
    <row r="141" spans="1:2" ht="11.25">
      <c r="A141" s="909"/>
      <c r="B141" s="705" t="s">
        <v>378</v>
      </c>
    </row>
    <row r="142" spans="1:2" ht="12">
      <c r="A142" s="909"/>
      <c r="B142" s="705" t="s">
        <v>379</v>
      </c>
    </row>
    <row r="143" spans="1:2" ht="12">
      <c r="A143" s="700"/>
      <c r="B143" s="705" t="s">
        <v>380</v>
      </c>
    </row>
    <row r="144" spans="1:2" ht="12">
      <c r="A144" s="700"/>
      <c r="B144" s="705" t="s">
        <v>381</v>
      </c>
    </row>
    <row r="145" spans="1:2" ht="11.25">
      <c r="A145" s="700"/>
      <c r="B145" s="705" t="s">
        <v>455</v>
      </c>
    </row>
    <row r="146" spans="1:2" ht="11.25">
      <c r="A146" s="700"/>
      <c r="B146" s="700"/>
    </row>
    <row r="147" spans="1:2" ht="12">
      <c r="A147" s="700" t="s">
        <v>816</v>
      </c>
      <c r="B147" s="701" t="s">
        <v>492</v>
      </c>
    </row>
    <row r="148" spans="1:2" ht="12">
      <c r="A148" s="915">
        <v>11689</v>
      </c>
      <c r="B148" s="700" t="s">
        <v>493</v>
      </c>
    </row>
    <row r="149" spans="1:2" ht="12">
      <c r="A149" s="915"/>
      <c r="B149" s="700" t="s">
        <v>494</v>
      </c>
    </row>
    <row r="150" spans="1:2" ht="33.75">
      <c r="A150" s="915"/>
      <c r="B150" s="700" t="s">
        <v>495</v>
      </c>
    </row>
    <row r="151" spans="1:2" ht="12">
      <c r="A151" s="915"/>
      <c r="B151" s="700" t="s">
        <v>434</v>
      </c>
    </row>
    <row r="152" spans="1:2" ht="12">
      <c r="A152" s="915"/>
      <c r="B152" s="700"/>
    </row>
    <row r="153" spans="1:2" ht="12">
      <c r="A153" s="700"/>
      <c r="B153" s="705" t="s">
        <v>496</v>
      </c>
    </row>
    <row r="154" spans="1:2" ht="12">
      <c r="A154" s="700"/>
      <c r="B154" s="700"/>
    </row>
    <row r="155" spans="1:2" ht="11.25">
      <c r="A155" s="915">
        <v>11720</v>
      </c>
      <c r="B155" s="700" t="s">
        <v>497</v>
      </c>
    </row>
    <row r="156" spans="1:2" ht="11.25">
      <c r="A156" s="915"/>
      <c r="B156" s="700" t="s">
        <v>498</v>
      </c>
    </row>
    <row r="157" spans="1:2" ht="22.5">
      <c r="A157" s="915"/>
      <c r="B157" s="700" t="s">
        <v>499</v>
      </c>
    </row>
    <row r="158" spans="1:2" ht="12">
      <c r="A158" s="915"/>
      <c r="B158" s="700" t="s">
        <v>434</v>
      </c>
    </row>
    <row r="159" spans="1:2" ht="12">
      <c r="A159" s="915"/>
      <c r="B159" s="700"/>
    </row>
    <row r="160" spans="1:2" ht="12">
      <c r="A160" s="700"/>
      <c r="B160" s="705" t="s">
        <v>500</v>
      </c>
    </row>
    <row r="161" spans="1:2" ht="12">
      <c r="A161" s="700"/>
      <c r="B161" s="705" t="s">
        <v>501</v>
      </c>
    </row>
    <row r="162" spans="1:2" ht="11.25">
      <c r="A162" s="700"/>
      <c r="B162" s="700"/>
    </row>
    <row r="163" spans="1:2" ht="11.25">
      <c r="A163" s="700" t="s">
        <v>833</v>
      </c>
      <c r="B163" s="701" t="s">
        <v>502</v>
      </c>
    </row>
    <row r="164" spans="1:2" ht="12">
      <c r="A164" s="915">
        <v>17899</v>
      </c>
      <c r="B164" s="700" t="s">
        <v>434</v>
      </c>
    </row>
    <row r="165" spans="1:2" ht="12">
      <c r="A165" s="915"/>
      <c r="B165" s="700" t="s">
        <v>503</v>
      </c>
    </row>
    <row r="166" spans="1:2" ht="12">
      <c r="A166" s="700"/>
      <c r="B166" s="705" t="s">
        <v>491</v>
      </c>
    </row>
    <row r="167" spans="1:2" ht="11.25">
      <c r="A167" s="700"/>
      <c r="B167" s="700"/>
    </row>
    <row r="168" spans="1:2" ht="12">
      <c r="A168" s="915">
        <v>17930</v>
      </c>
      <c r="B168" s="700" t="s">
        <v>434</v>
      </c>
    </row>
    <row r="169" spans="1:2" ht="12">
      <c r="A169" s="915"/>
      <c r="B169" s="700" t="s">
        <v>504</v>
      </c>
    </row>
    <row r="170" spans="1:2" ht="12">
      <c r="A170" s="700"/>
      <c r="B170" s="705" t="s">
        <v>490</v>
      </c>
    </row>
    <row r="171" spans="1:2" ht="12">
      <c r="A171" s="700"/>
      <c r="B171" s="705" t="s">
        <v>491</v>
      </c>
    </row>
    <row r="172" spans="1:2" ht="11.25">
      <c r="A172" s="700"/>
      <c r="B172" s="700"/>
    </row>
    <row r="175" ht="11.25">
      <c r="A175" s="711" t="s">
        <v>505</v>
      </c>
    </row>
    <row r="177" spans="1:2" ht="11.25">
      <c r="A177" s="700" t="s">
        <v>798</v>
      </c>
      <c r="B177" s="701" t="s">
        <v>506</v>
      </c>
    </row>
    <row r="178" spans="1:2" ht="11.25">
      <c r="A178" s="909">
        <v>40911</v>
      </c>
      <c r="B178" s="700" t="s">
        <v>74</v>
      </c>
    </row>
    <row r="179" spans="1:2" ht="11.25">
      <c r="A179" s="909"/>
      <c r="B179" s="700" t="s">
        <v>507</v>
      </c>
    </row>
    <row r="180" spans="1:2" ht="22.5">
      <c r="A180" s="909"/>
      <c r="B180" s="700" t="s">
        <v>508</v>
      </c>
    </row>
    <row r="181" spans="1:2" ht="11.25">
      <c r="A181" s="700"/>
      <c r="B181" s="705" t="s">
        <v>482</v>
      </c>
    </row>
    <row r="182" spans="1:2" ht="11.25">
      <c r="A182" s="700"/>
      <c r="B182" s="700"/>
    </row>
    <row r="183" spans="1:2" ht="11.25">
      <c r="A183" s="909">
        <v>40913</v>
      </c>
      <c r="B183" s="700" t="s">
        <v>382</v>
      </c>
    </row>
    <row r="184" spans="1:2" ht="11.25">
      <c r="A184" s="909"/>
      <c r="B184" s="700" t="s">
        <v>383</v>
      </c>
    </row>
    <row r="185" spans="1:2" ht="12">
      <c r="A185" s="909"/>
      <c r="B185" s="700" t="s">
        <v>434</v>
      </c>
    </row>
    <row r="186" spans="1:2" ht="12">
      <c r="A186" s="909"/>
      <c r="B186" s="700"/>
    </row>
    <row r="187" spans="1:2" ht="22.5">
      <c r="A187" s="909"/>
      <c r="B187" s="700" t="s">
        <v>384</v>
      </c>
    </row>
    <row r="188" spans="1:2" ht="11.25">
      <c r="A188" s="909"/>
      <c r="B188" s="700" t="s">
        <v>385</v>
      </c>
    </row>
    <row r="189" spans="1:2" ht="11.25">
      <c r="A189" s="700"/>
      <c r="B189" s="705" t="s">
        <v>372</v>
      </c>
    </row>
    <row r="190" spans="1:2" ht="11.25">
      <c r="A190" s="700"/>
      <c r="B190" s="705" t="s">
        <v>366</v>
      </c>
    </row>
    <row r="191" spans="1:2" ht="11.25">
      <c r="A191" s="700"/>
      <c r="B191" s="705" t="s">
        <v>373</v>
      </c>
    </row>
    <row r="192" spans="1:2" ht="11.25">
      <c r="A192" s="700"/>
      <c r="B192" s="700"/>
    </row>
    <row r="195" ht="11.25">
      <c r="A195" s="708" t="s">
        <v>386</v>
      </c>
    </row>
    <row r="196" ht="11.25">
      <c r="A196" s="708" t="s">
        <v>509</v>
      </c>
    </row>
  </sheetData>
  <sheetProtection/>
  <mergeCells count="26">
    <mergeCell ref="A168:A169"/>
    <mergeCell ref="A178:A180"/>
    <mergeCell ref="A183:A188"/>
    <mergeCell ref="B97:D97"/>
    <mergeCell ref="A99:A103"/>
    <mergeCell ref="A109:A112"/>
    <mergeCell ref="A117:A120"/>
    <mergeCell ref="A148:A152"/>
    <mergeCell ref="A155:A159"/>
    <mergeCell ref="A164:A165"/>
    <mergeCell ref="A125:A128"/>
    <mergeCell ref="A139:A142"/>
    <mergeCell ref="A1:A6"/>
    <mergeCell ref="B16:C16"/>
    <mergeCell ref="A17:A19"/>
    <mergeCell ref="A85:A86"/>
    <mergeCell ref="B20:C20"/>
    <mergeCell ref="A69:A71"/>
    <mergeCell ref="A75:A76"/>
    <mergeCell ref="A80:A81"/>
    <mergeCell ref="B90:D90"/>
    <mergeCell ref="A91:A93"/>
    <mergeCell ref="B93:D93"/>
    <mergeCell ref="B94:D94"/>
    <mergeCell ref="B95:D95"/>
    <mergeCell ref="B96:D96"/>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52"/>
  <sheetViews>
    <sheetView zoomScalePageLayoutView="0" workbookViewId="0" topLeftCell="A7">
      <selection activeCell="C49" sqref="C49"/>
    </sheetView>
  </sheetViews>
  <sheetFormatPr defaultColWidth="9.00390625" defaultRowHeight="12.75"/>
  <cols>
    <col min="1" max="1" width="5.625" style="217" customWidth="1"/>
    <col min="2" max="2" width="4.125" style="217" customWidth="1"/>
    <col min="3" max="3" width="32.75390625" style="217" customWidth="1"/>
    <col min="4" max="4" width="45.75390625" style="217" customWidth="1"/>
    <col min="5" max="5" width="4.125" style="217" customWidth="1"/>
    <col min="6" max="6" width="5.625" style="217" customWidth="1"/>
    <col min="7" max="16384" width="9.125" style="217" customWidth="1"/>
  </cols>
  <sheetData>
    <row r="1" spans="1:6" ht="15.75">
      <c r="A1" s="214"/>
      <c r="B1" s="215"/>
      <c r="C1" s="216" t="str">
        <f>'Előlap(éves)'!C1</f>
        <v>12590395-4110-113-01.</v>
      </c>
      <c r="F1" s="218"/>
    </row>
    <row r="2" spans="1:3" ht="15.75">
      <c r="A2" s="214"/>
      <c r="B2" s="215"/>
      <c r="C2" s="219" t="s">
        <v>1012</v>
      </c>
    </row>
    <row r="3" spans="1:3" ht="15.75">
      <c r="A3" s="214"/>
      <c r="B3" s="215"/>
      <c r="C3" s="220"/>
    </row>
    <row r="4" spans="1:2" ht="15.75">
      <c r="A4" s="214"/>
      <c r="B4" s="215"/>
    </row>
    <row r="5" spans="1:3" ht="15.75">
      <c r="A5" s="214"/>
      <c r="B5" s="215"/>
      <c r="C5" s="215"/>
    </row>
    <row r="6" spans="1:6" ht="15.75">
      <c r="A6" s="214"/>
      <c r="B6" s="214"/>
      <c r="C6" s="216" t="str">
        <f>'Előlap(éves)'!C6</f>
        <v>01-09-879212</v>
      </c>
      <c r="D6" s="221"/>
      <c r="E6" s="221"/>
      <c r="F6" s="214"/>
    </row>
    <row r="7" spans="1:3" ht="15.75">
      <c r="A7" s="214"/>
      <c r="B7" s="215"/>
      <c r="C7" s="222" t="s">
        <v>1013</v>
      </c>
    </row>
    <row r="8" spans="1:3" ht="15.75">
      <c r="A8" s="214"/>
      <c r="B8" s="215"/>
      <c r="C8" s="215"/>
    </row>
    <row r="9" spans="1:6" ht="15.75">
      <c r="A9" s="223"/>
      <c r="B9" s="224"/>
      <c r="D9" s="225"/>
      <c r="E9" s="225"/>
      <c r="F9" s="225"/>
    </row>
    <row r="14" spans="1:4" ht="15.75">
      <c r="A14" s="214"/>
      <c r="B14" s="215"/>
      <c r="C14" s="217" t="s">
        <v>1014</v>
      </c>
      <c r="D14" s="226" t="str">
        <f>'Előlap(éves)'!D14</f>
        <v>ÚJFÖLD Kft.</v>
      </c>
    </row>
    <row r="15" spans="1:4" ht="15.75">
      <c r="A15" s="214"/>
      <c r="B15" s="215"/>
      <c r="D15" s="402"/>
    </row>
    <row r="16" spans="1:4" ht="15.75">
      <c r="A16" s="214"/>
      <c r="B16" s="215"/>
      <c r="C16" s="217" t="s">
        <v>1015</v>
      </c>
      <c r="D16" s="226" t="str">
        <f>'Előlap(éves)'!D16</f>
        <v>1124 Budapest, Csörsz u 45.</v>
      </c>
    </row>
    <row r="24" spans="3:4" ht="18.75">
      <c r="C24" s="919" t="s">
        <v>1221</v>
      </c>
      <c r="D24" s="919"/>
    </row>
    <row r="26" spans="3:4" ht="18.75">
      <c r="C26" s="920" t="s">
        <v>33</v>
      </c>
      <c r="D26" s="920"/>
    </row>
    <row r="42" spans="2:5" ht="15.75">
      <c r="B42" s="917" t="s">
        <v>31</v>
      </c>
      <c r="C42" s="917"/>
      <c r="D42" s="917"/>
      <c r="E42" s="227"/>
    </row>
    <row r="43" spans="2:5" ht="15.75">
      <c r="B43" s="917" t="s">
        <v>32</v>
      </c>
      <c r="C43" s="917"/>
      <c r="D43" s="917"/>
      <c r="E43" s="227"/>
    </row>
    <row r="44" spans="2:5" ht="15.75">
      <c r="B44" s="918"/>
      <c r="C44" s="918"/>
      <c r="D44" s="918"/>
      <c r="E44" s="227"/>
    </row>
    <row r="49" spans="1:6" ht="15.75">
      <c r="A49" s="228" t="s">
        <v>1016</v>
      </c>
      <c r="C49" s="228" t="str">
        <f>'Előlap(éves)'!C52</f>
        <v>Budapest, 2014.02.25</v>
      </c>
      <c r="D49" s="921" t="s">
        <v>1006</v>
      </c>
      <c r="E49" s="921"/>
      <c r="F49" s="921"/>
    </row>
    <row r="50" spans="1:6" ht="15.75">
      <c r="A50" s="214"/>
      <c r="B50" s="221"/>
      <c r="C50" s="229"/>
      <c r="D50" s="922" t="s">
        <v>1017</v>
      </c>
      <c r="E50" s="922"/>
      <c r="F50" s="231"/>
    </row>
    <row r="51" spans="1:6" ht="15.75">
      <c r="A51" s="214"/>
      <c r="B51" s="221"/>
      <c r="D51" s="230"/>
      <c r="F51" s="231"/>
    </row>
    <row r="52" spans="1:6" ht="15.75">
      <c r="A52" s="916" t="s">
        <v>985</v>
      </c>
      <c r="B52" s="916"/>
      <c r="C52" s="916"/>
      <c r="D52" s="916"/>
      <c r="E52" s="916"/>
      <c r="F52" s="916"/>
    </row>
  </sheetData>
  <sheetProtection/>
  <mergeCells count="8">
    <mergeCell ref="A52:F52"/>
    <mergeCell ref="B42:D42"/>
    <mergeCell ref="B43:D43"/>
    <mergeCell ref="B44:D44"/>
    <mergeCell ref="C24:D24"/>
    <mergeCell ref="C26:D26"/>
    <mergeCell ref="D49:F49"/>
    <mergeCell ref="D50:E50"/>
  </mergeCells>
  <printOptions/>
  <pageMargins left="0.75" right="0.75" top="1" bottom="1" header="0.5" footer="0.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HeziHold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szaniszlo</dc:creator>
  <cp:keywords/>
  <dc:description/>
  <cp:lastModifiedBy>Edit</cp:lastModifiedBy>
  <cp:lastPrinted>2014-02-28T11:32:13Z</cp:lastPrinted>
  <dcterms:created xsi:type="dcterms:W3CDTF">2001-04-12T06:53:52Z</dcterms:created>
  <dcterms:modified xsi:type="dcterms:W3CDTF">2014-03-25T12:32:06Z</dcterms:modified>
  <cp:category/>
  <cp:version/>
  <cp:contentType/>
  <cp:contentStatus/>
</cp:coreProperties>
</file>